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Documents\-=Eelarved=-\eel.projekt 2025\Seletuskiri\"/>
    </mc:Choice>
  </mc:AlternateContent>
  <xr:revisionPtr revIDLastSave="0" documentId="13_ncr:1_{39DA4489-0B59-43D5-96A9-D411F6F15F06}" xr6:coauthVersionLast="47" xr6:coauthVersionMax="47" xr10:uidLastSave="{00000000-0000-0000-0000-000000000000}"/>
  <bookViews>
    <workbookView xWindow="28680" yWindow="-120" windowWidth="29040" windowHeight="15840" xr2:uid="{5B409172-3BEA-46CE-9162-2706312A7BBA}"/>
  </bookViews>
  <sheets>
    <sheet name="KUM" sheetId="1" r:id="rId1"/>
    <sheet name="Leht1" sheetId="2" r:id="rId2"/>
  </sheets>
  <definedNames>
    <definedName name="_xlnm._FilterDatabase" localSheetId="0" hidden="1">KUM!$A$2:$G$148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7" i="1" l="1"/>
  <c r="D85" i="1"/>
  <c r="D86" i="1"/>
  <c r="D39" i="1"/>
  <c r="D40" i="1"/>
  <c r="D13" i="1"/>
  <c r="B135" i="1"/>
  <c r="B123" i="1"/>
  <c r="E118" i="1"/>
  <c r="D118" i="1"/>
  <c r="C118" i="1"/>
  <c r="B117" i="1"/>
  <c r="B88" i="1" s="1"/>
  <c r="D102" i="1"/>
  <c r="D94" i="1"/>
  <c r="E88" i="1"/>
  <c r="C88" i="1"/>
  <c r="B87" i="1"/>
  <c r="B86" i="1"/>
  <c r="B72" i="1"/>
  <c r="B60" i="1"/>
  <c r="E50" i="1"/>
  <c r="E4" i="1" s="1"/>
  <c r="C50" i="1"/>
  <c r="C4" i="1" s="1"/>
  <c r="B50" i="1"/>
  <c r="B38" i="1"/>
  <c r="B37" i="1"/>
  <c r="B33" i="1"/>
  <c r="B14" i="1"/>
  <c r="D9" i="1"/>
  <c r="D8" i="1"/>
  <c r="B8" i="1"/>
  <c r="D4" i="1" l="1"/>
  <c r="D88" i="1"/>
  <c r="B118" i="1"/>
  <c r="C3" i="1"/>
  <c r="E3" i="1"/>
  <c r="B4" i="1"/>
  <c r="D3" i="1" l="1"/>
  <c r="B3" i="1"/>
</calcChain>
</file>

<file path=xl/sharedStrings.xml><?xml version="1.0" encoding="utf-8"?>
<sst xmlns="http://schemas.openxmlformats.org/spreadsheetml/2006/main" count="294" uniqueCount="223">
  <si>
    <t>Investeeringud 2024</t>
  </si>
  <si>
    <t>Investeeringud 2025</t>
  </si>
  <si>
    <t>Toetuse eraldamise alus</t>
  </si>
  <si>
    <t>Kultuuriministeeriumi valitsemisala</t>
  </si>
  <si>
    <t>Kultuuriprogramm</t>
  </si>
  <si>
    <t>Loovisikute ja loomeliitude seaduse rakendamine</t>
  </si>
  <si>
    <t>Arhitektuuri- ja disainivaldkonna partnerorganisatsioonide toetus</t>
  </si>
  <si>
    <t>Arhitektuuri ja disaini arendusprojektid</t>
  </si>
  <si>
    <t>Eesti Filmi Instituut SA tegevustoetus</t>
  </si>
  <si>
    <t>Edasiantavad toetused filmikultuuri arendamiseks</t>
  </si>
  <si>
    <t>Väliskapitalil Eestis toodetavate filmide toetusmehhanismi Film Estonia kuludeks</t>
  </si>
  <si>
    <t>Väärtfilmi kinode tegevustoetus</t>
  </si>
  <si>
    <t>Audiovisuaalvaldkonna partnerorganisatsioonide toetus</t>
  </si>
  <si>
    <t>Munitsipaaletendusasutuste, sihtasutusena tegutsevate munitsipaaletendusasutuste ja eraetendusasutuste tegevustoetus</t>
  </si>
  <si>
    <t>Riigi asutatud sihtasutustena tegutsevate etendusasutuste tegevustoetus</t>
  </si>
  <si>
    <t>Rahvusooper Estonia tegevustoetus</t>
  </si>
  <si>
    <t>Sakala Teatrimaja SA tegevustoetus</t>
  </si>
  <si>
    <t>Etenduskunstide valdkonna partnerorganisatsioonide toetus</t>
  </si>
  <si>
    <t>Rahvusvahelised etenduskunstide festivalid</t>
  </si>
  <si>
    <t>Energiasäästlikud valgustuslahendused teatritele (CO2 meede)</t>
  </si>
  <si>
    <t>Kultuurileht SA</t>
  </si>
  <si>
    <t>Autorihüvitusfond SA - Laenutus- ja reprograafiahüvitis</t>
  </si>
  <si>
    <t>Kirjandusvaldkonna partnerorganisatsioonide toetus</t>
  </si>
  <si>
    <t>Kunstihoone SA</t>
  </si>
  <si>
    <t>Kunstivaldkonna partnerorganisatsioonide toetus</t>
  </si>
  <si>
    <t>Eesti Rahvusringhääling</t>
  </si>
  <si>
    <t>Riigi asutatud sihtasutustena tegutsevate kontserdiasutuste tegevustoetus</t>
  </si>
  <si>
    <t>Muusikafestivalid ja suursündmused</t>
  </si>
  <si>
    <t>Muusikakollektiivid ja kontserdikorraldajad</t>
  </si>
  <si>
    <t>Helilooming ja muusikaalased väljaanded</t>
  </si>
  <si>
    <t>Muusikakonkursid</t>
  </si>
  <si>
    <t>Muusikavaldkonna partnerorganisatsioonide toetus</t>
  </si>
  <si>
    <t>Riigi sihtasutuse muuseumide tegevustoetus</t>
  </si>
  <si>
    <t>Eesti Kunstimuuseum SA</t>
  </si>
  <si>
    <t>Virumaa Muuseumid SA</t>
  </si>
  <si>
    <t>Riigile kuuluvat muuseumikogu kasutavatele muuseumide, mida ei ole asutanud riik, tegevustoetus</t>
  </si>
  <si>
    <t>LIFE Heritage HOME projekti partnerite omafinantseeringu osaline katmine</t>
  </si>
  <si>
    <t>Muinsuskaitse, muuseumide ja raamatukogunduse valdkonnaüleste partnerorganisatsioonide tegevustoetus</t>
  </si>
  <si>
    <t>Muuseumide kiirendi</t>
  </si>
  <si>
    <t>Avalik-õigusliku isiku muuseumide, munitsipaalmuuseumide ja eramuuseumide tegevustoetus</t>
  </si>
  <si>
    <t>Pärandivaderid</t>
  </si>
  <si>
    <t>Halduslepingute tasud (Muinsuskaitseamet)</t>
  </si>
  <si>
    <t>Muuseumide aastaauhindade ürituse korraldamine</t>
  </si>
  <si>
    <t>Toetus kinnismälestiste omanikele</t>
  </si>
  <si>
    <t>Muuseumivaldkonna partnerorganisatsioonide toetus</t>
  </si>
  <si>
    <t>Riigi Tugiteenuste Keskus  (rakendusüksus, toetuse saajad on taotlusvoorust raha saajad)</t>
  </si>
  <si>
    <t>Mittetulundusühing Eesti ICOMOS</t>
  </si>
  <si>
    <t>Tallinna Tehnikaülikool</t>
  </si>
  <si>
    <t>Eesti Kunstiakadeemia</t>
  </si>
  <si>
    <t>Eesti Rahvusraamatukogu tegevustoetus</t>
  </si>
  <si>
    <t>Rahvaraamatukogude tegevuskulud / maakonnaraamatukogu töötaja kulu</t>
  </si>
  <si>
    <t>Rahvaraamatukogude teavikud</t>
  </si>
  <si>
    <t>Raamatukogude arendusprojektid</t>
  </si>
  <si>
    <t>Eesti Rahvusraamatukogu</t>
  </si>
  <si>
    <t>Eesti Rahvusarhiiv</t>
  </si>
  <si>
    <t>Edasiantavad toetused laulu- ja tantsupeo kollektiivide toetamiseks</t>
  </si>
  <si>
    <t>Laulu- ja tantsupeo kollektiivijuhtide palgatoetus</t>
  </si>
  <si>
    <t>Maakondade ja maakonna üleste laulu- ja tantsupidude toetamine</t>
  </si>
  <si>
    <t>Rahvakultuuri valdkonna partnerorganisatsioonide toetamine</t>
  </si>
  <si>
    <t>Setomaa pärimuskultuuri toetamine</t>
  </si>
  <si>
    <t>Etenduskunstide regionaalse kättesaadavuse toetused "Teater Maal"</t>
  </si>
  <si>
    <r>
      <t>Eesti Rahvakultuuri Keskuse direktori 03.06.2024</t>
    </r>
    <r>
      <rPr>
        <sz val="9"/>
        <color theme="1"/>
        <rFont val="Times New Roman"/>
        <family val="1"/>
        <charset val="186"/>
      </rPr>
      <t xml:space="preserve"> </t>
    </r>
    <r>
      <rPr>
        <sz val="9"/>
        <color theme="1"/>
        <rFont val="Calibri"/>
        <family val="2"/>
        <charset val="186"/>
      </rPr>
      <t>käskkiri  nr 1-1/35</t>
    </r>
    <r>
      <rPr>
        <sz val="9"/>
        <color theme="1"/>
        <rFont val="Times New Roman"/>
        <family val="1"/>
        <charset val="186"/>
      </rPr>
      <t xml:space="preserve"> </t>
    </r>
    <r>
      <rPr>
        <sz val="9"/>
        <color theme="1"/>
        <rFont val="Calibri"/>
        <family val="2"/>
        <charset val="186"/>
      </rPr>
      <t>“Etenduskunstide regionaalse kättesaadavuse toetused “Teater maal” reglement</t>
    </r>
  </si>
  <si>
    <t>Mulgimaa pärimuskultuuri toetamine</t>
  </si>
  <si>
    <t>Kihnu Kultuuriruumi toetamine</t>
  </si>
  <si>
    <t>Vana Võromaa pärimuskultuuri toetamine</t>
  </si>
  <si>
    <t>Saarte pärimuskultuuri toetamine</t>
  </si>
  <si>
    <t>Virumaa pärimuskultuuri toetamine</t>
  </si>
  <si>
    <t>Peipsiveere pärimuskultuuri toetamine</t>
  </si>
  <si>
    <t>Folkloorifestivalide toetamine</t>
  </si>
  <si>
    <t>Kultuuripealinn Tartu 2024</t>
  </si>
  <si>
    <t>Eesti kultuur maailmas</t>
  </si>
  <si>
    <t>Balti kultuurifond, Soome-Eesti kultuurifond</t>
  </si>
  <si>
    <t>EL kultuuriprogrammis osalevate Eesti projektide kaasrahastamine</t>
  </si>
  <si>
    <t>Riikidevaheliste kultuurikoostöölepingute täitmine</t>
  </si>
  <si>
    <t>Loov Eesti MTÜ tegevustoetus - Eesti kultuuri kontaktpunkt</t>
  </si>
  <si>
    <t xml:space="preserve">MTÜ Loov Eesti </t>
  </si>
  <si>
    <t>Teadus- ja arendustegevus "Loovuurimus"</t>
  </si>
  <si>
    <t>Info- ja kommunikatsioonitehnoloogia teenused ja toetused</t>
  </si>
  <si>
    <t>Ettevõtluse ja Innovatsiooni Sihtasutus (rakendusüksus, toetuse saajad on taotlusvoorust raha saajad)</t>
  </si>
  <si>
    <t>Ettevõtluse ja Innovatsiooni Sihtasutus</t>
  </si>
  <si>
    <t>Eraldis institutsioonide toetamiseks</t>
  </si>
  <si>
    <t>Valitsemisala asutuste remondifondi toetus</t>
  </si>
  <si>
    <t>Lõimumis-, sh kohanemisprogramm</t>
  </si>
  <si>
    <t>Integratsiooni SA tegevustoetus</t>
  </si>
  <si>
    <t>Integratsiooni Sihtasutus - 2024 teema-aasta korraldamine</t>
  </si>
  <si>
    <t>Eesti keele majade tegevustoetus , Integratsiooni SA</t>
  </si>
  <si>
    <t>Pereõppe partnerorganisatsioonide toetamine, Integratsiooni SA</t>
  </si>
  <si>
    <t>Lõimumist toetavad tegevused, Integratsiooni SA</t>
  </si>
  <si>
    <t>Rahvusvähemuste katusorganisatsioonide toetamine, Integratsiooni SA</t>
  </si>
  <si>
    <t>Rahvusvähemuste kultuuriühingute toetamine, Integratsiooni SA</t>
  </si>
  <si>
    <t>Lõimumist edendavad kultuuri- ja sporditegevused, Integratsiooni SA</t>
  </si>
  <si>
    <t>Ukraina kultuuri toetamine, Integratsiooni SA</t>
  </si>
  <si>
    <t>Eestimaa Rahvuste Ühendus - Rahvusvähemuste kultuuriühingute toetamine</t>
  </si>
  <si>
    <t>Euroopa Romade Foorum Eestis MTÜ - Rahvusvähemuste kultuuriühingute toetamine</t>
  </si>
  <si>
    <t>Vaba Lava SA Narva teatrikeskus - kultuurilise mitmekesisuse alased tegevused</t>
  </si>
  <si>
    <t>Fenno-Ugria Asutus MTÜ tegevustoetus</t>
  </si>
  <si>
    <t>Vähemusrahvuste kultuuriautonoomia</t>
  </si>
  <si>
    <t>Tagasipöördumistoetus, Integratsiooni SA</t>
  </si>
  <si>
    <t>Rahvuskaaslaste nõustamisteenuse pakkumine ja eesti keele laagrid etnilistele eestlastele, Integratsiooni SA</t>
  </si>
  <si>
    <t>Riigikantselei</t>
  </si>
  <si>
    <t xml:space="preserve">Berni Rakendusteaduse ülikool </t>
  </si>
  <si>
    <t>Siseministeeriumi infotehnoloogia- ja arenduskeskus</t>
  </si>
  <si>
    <t>Integratsiooni SA</t>
  </si>
  <si>
    <t>Eesti Linnade Valdade Liit</t>
  </si>
  <si>
    <t>Eesti Rahvakultuurikeskus</t>
  </si>
  <si>
    <t>Kodanikuühiskonna sihtkapital</t>
  </si>
  <si>
    <t>Lõimumisvaldkonna partnerorganisatsioonide toetus</t>
  </si>
  <si>
    <t>Spordiprogramm</t>
  </si>
  <si>
    <t>Eesti Antidopingu ja Spordieetika Sihtasutus tegevustoetus</t>
  </si>
  <si>
    <t>Spordimeditsiini SA tegevustoetus</t>
  </si>
  <si>
    <t xml:space="preserve">Tehvandi Spordikeskus SA </t>
  </si>
  <si>
    <t>Jõulumäe Tervisespordikeskus SA</t>
  </si>
  <si>
    <t>Spordikoolituse ja -Teabe SA tegevustoetus</t>
  </si>
  <si>
    <t>Spordikoolituse ja -Teabe SA - Toetus treenerite tööjõukulude katmiseks</t>
  </si>
  <si>
    <t>Eesti Olümpiakomitee MTÜ - Team Estonia koondiste toetus</t>
  </si>
  <si>
    <t>Eesti Olümpiakomitee MTÜ - Team Estonia tugiteenused</t>
  </si>
  <si>
    <t>Team Estonia ettevalmistus- või olümpiaettevalmistustoetus sportlastele ja treeneritele - Eesti Olümpiakomitee</t>
  </si>
  <si>
    <t>Eesti Olümpiakomitee MTÜ - Osalemine olümpiamängudel</t>
  </si>
  <si>
    <t>Eesti Olümpiakomitee MTÜ - Spordialaliidud</t>
  </si>
  <si>
    <t>Eesti Olümpiakomitee MTÜ - Noortesport</t>
  </si>
  <si>
    <t>Eesti Olümpiakomitee MTÜ - Toetus spordikohtunike tegevuse arendamiseks</t>
  </si>
  <si>
    <t>Eesti Olümpiakomitee MTÜ - Tiitlivõistlustel osalenud sportlaste ja nende treenerite tunnustamine</t>
  </si>
  <si>
    <t>Eesti Olümpiakomitee MTÜ tegevustoetus</t>
  </si>
  <si>
    <t>Audentes AS riikliku koolitustellimuse läbiviimiseks</t>
  </si>
  <si>
    <t>Eesti Paralümpiakomitee MTÜ tegevustoetus</t>
  </si>
  <si>
    <t>Spordi suurvõistluste toetamine</t>
  </si>
  <si>
    <t>Rahvusvaheliste võistluste korraldamine Eestis</t>
  </si>
  <si>
    <t>Spordiprojektid</t>
  </si>
  <si>
    <t>Kultuuriministeeriumi valitsemisala investeeringud</t>
  </si>
  <si>
    <t>Liikumisharrastuse kompetentsikeskus SA tegevustoetus</t>
  </si>
  <si>
    <t>Liikumisharrastuse edendamise reformi elluviimine</t>
  </si>
  <si>
    <t>Maakonna spordiliidu toetus</t>
  </si>
  <si>
    <t>Regionaalsete tervisespordikeskuste väljaarendamise toetus</t>
  </si>
  <si>
    <t>Eriolümpia Eesti Ühendus MTÜ tegevustoetus</t>
  </si>
  <si>
    <t>Eesti Terviserajad SA</t>
  </si>
  <si>
    <t>Eesti Seeniorispordi ja Spordiveteranide Liit MTÜ tegevustoetus</t>
  </si>
  <si>
    <t>Lisa 3. Kavandatavad toetused valitsemisalade ja programmide lõikes (tuhat eurot)</t>
  </si>
  <si>
    <t>Toetus 2024</t>
  </si>
  <si>
    <t>Toetus 2025</t>
  </si>
  <si>
    <t>Spordiliitude toetus</t>
  </si>
  <si>
    <t>kultuuriministri valitsemisala 2024. aasta eelarve käskkiri</t>
  </si>
  <si>
    <t>Kultuuriprojektid</t>
  </si>
  <si>
    <t>Ajakirjanduse toetamine venekeelse sisu tootmiseks (2024. aastal olid vahendid 1 mln eurot Vabariigi Valitsuse sihtotstarbelises reservis)</t>
  </si>
  <si>
    <t>Eesti Rahvusraamatukogu (IKT valdkonna toetus)</t>
  </si>
  <si>
    <t>Eesti Filmi Instituut SA</t>
  </si>
  <si>
    <t>Teema-aasta korraldamine (2025 - Eesti Raamatu aasta)</t>
  </si>
  <si>
    <t>Loovisikute ja loomeliitude seadus  https://www.riigiteataja.ee/akt/104032022007</t>
  </si>
  <si>
    <t>Kultuuriministri määrus 12.11.2018 nr 2 "Arhitektuuri ja disaini arendusprojektide toetamise tingimused ja kord" https://www.riigiteataja.ee/akt/109012024008</t>
  </si>
  <si>
    <t>Kultuuriministri määrus 31.12.2018 nr 25 "Filmikunsti arendamise, tootmise ja levitamise toetamise tingimused ja kord" https://www.riigiteataja.ee/akt/112102024006</t>
  </si>
  <si>
    <t>Kultuuriministri määrus 16.04.2019 nr 14 "Film Estonia toetuskava" https://www.riigiteataja.ee/akt/123042019001</t>
  </si>
  <si>
    <t>Kultuuriministri määrus 14.10.2022 nr 17  "Riigieelarvest etendusasutuste toetamise tingimused ja kord" https://www.riigiteataja.ee/akt/111102023002 , Etendusasutuse seadus https://www.riigiteataja.ee/akt/106082022007</t>
  </si>
  <si>
    <t>Rahvusooperi seadus https://www.riigiteataja.ee/akt/106082022008</t>
  </si>
  <si>
    <t>Etendusasutuse seadus https://www.riigiteataja.ee/akt/106082022007</t>
  </si>
  <si>
    <t>Kultuuriministri määrus 22.02.2024 nr 8 "Era- ja munitsipaaletendusasutuste energiasäästlike valgustuslahenduste toetamise tingimused ja kord" https://www.riigiteataja.ee/akt/123022024008</t>
  </si>
  <si>
    <t>Autoriõiguse seadus https://www.riigiteataja.ee/akt/121062024005; VV määrus 11.02.2005 nr 29  "Rahvaraamatukogudest teose laenutamise eest autorile makstava tasu jaotamise määrad, tasu arvutamise ja väljamaksmise alused ning kord" https://www.riigiteataja.ee/akt/111122012004; VV määrus 13.07 nr 159 "Teose reprograafilise reprodutseerimise tasu ilukirjanduse ning teadus- ja õppekirjanduse autorite ja kirjastajate vahel jaotamise määrad ning tasu maksmise kord" https://www.riigiteataja.ee/akt/111122012005</t>
  </si>
  <si>
    <t>Eesti Rahvusringhäälingu seadus https://www.riigiteataja.ee/akt/108102024002</t>
  </si>
  <si>
    <t>Kultuuriministri määrus  08.12.2022 nr 20 "Eesti sõltumatu erameedia poolt venekeelset inforuumi tasakaalustava ja ühist inforuumi kujundava ajakirjandusliku sisu loomise ja edastamise toetamise tingimused ja kord" https://www.riigiteataja.ee/akt/112102023019</t>
  </si>
  <si>
    <t>Kultuuriministri määrus 14.10.2022 nr 17  "Riigieelarvest etendusasutuste toetamise tingimused ja kord" https://www.riigiteataja.ee/akt/111102023002, Etendusasutuse seadus https://www.riigiteataja.ee/akt/106082022007</t>
  </si>
  <si>
    <t>Kultuuriministri määrus 12.11.2018 nr 4 "Muusikafestivalide ja suursündmuste toetamise tingimused ja kord" https://www.riigiteataja.ee/akt/109012024006</t>
  </si>
  <si>
    <t>Kultuuriministri määrus 12.11.2018 nr 3 "Muusikakollektiivide ja kontserdikorraldajate toetamise tingimused ja kord" https://www.riigiteataja.ee/akt/109012024007</t>
  </si>
  <si>
    <t>Kultuuriministri määrus 12.11.2018 nr 5 "Heliloomingu ja muusikaalaste väljaannete toetamise tingimused ja kord" https://www.riigiteataja.ee/akt/109012024005</t>
  </si>
  <si>
    <t>Kultuuriministri määrus 23.11.2018 nr 7 "Muusikakonkursside toetamise tingimused ja kord" https://www.riigiteataja.ee/akt/109012024004</t>
  </si>
  <si>
    <t>Kultuuriministri määrus 11.09.2023 nr 11 "Riigieelarvest muuseumide tegevustoetuse taotlemise, taotleja hindamise ja toetuse määramise tingimused ja kord" https://www.riigiteataja.ee/akt/124112023005</t>
  </si>
  <si>
    <t>Kultuuriministri määrus 31.12.2018 nr 21 "Muinsuskaitse, muuseumide ja raamatukogude valdkonna partnerorganisatsioonide toetamise tingimused ja kord" https://www.riigiteataja.ee/akt/104012019021</t>
  </si>
  <si>
    <t>Kultuuriministri määrus 25.05.2020 nr 13 "Muuseumiprojektide toetamise tingimused ja kord" https://www.riigiteataja.ee/akt/123012024008</t>
  </si>
  <si>
    <t>Kultuuriministri määrus 09.05.2019 nr 22 "Mälestise ja muinsuskaitsealal asuva ehitise säilitamise toetamise tingimused ja kord" https://www.riigiteataja.ee/akt/128072020003</t>
  </si>
  <si>
    <t>Eesti Rahvusraamatukogu seadus https://www.riigiteataja.ee/akt/129062022015,  kultuuriministri valitsemisala 2025. aasta eelarve käskkiri</t>
  </si>
  <si>
    <t>Rahvaraamatukogu seadus https://www.riigiteataja.ee/akt/113032019127,  kultuuriministri valitsemisala 2025. aasta eelarve käskkiri</t>
  </si>
  <si>
    <t>Kultuuriministri määrus 21.02.2023 nr 1 "Rahvaraamatukogudele riigieelarvest finantseeritavate rahvaraamatukogude arendusprojektide toetamise tingimused ja kord" https://www.riigiteataja.ee/akt/121102023002</t>
  </si>
  <si>
    <t>Eesti Laulu- ja Tantsupeo SA tegevustoetus (2025. a toetuses sisaldub ühekordne toetus 3,5 mln 2025. aastal toimuva peo korraldamiseks)</t>
  </si>
  <si>
    <t>Kultuuriministri määrus 11.05.2021 nr 16 "Laulu- ja tantsupeoliikumises osalevate kollektiivide toetamise määrus" https://www.riigiteataja.ee/akt/124032023013</t>
  </si>
  <si>
    <t>Kultuuriministri määrus 12.01.2021 nr 1 "Laulu- ja tantsupeoliikumises osalevate kollektiivide juhendajate tööjõukulu toetuse määramise tingimused ja kord" https://www.riigiteataja.ee/akt/112072022008</t>
  </si>
  <si>
    <t>Kultuuriministri määrus 23.10.2023 nr 23 "Maakondlike ja maakondade üleste laulu- ja tantsupidude toetamise tingimused ja kord" https://www.riigiteataja.ee/akt/124102023005</t>
  </si>
  <si>
    <t>Kultuuriministri määrus 13.02.2019 nr 5 "Rahvakultuuri valdkonna partnerorganisatsioonide toetamise tingimused ja kord" https://www.riigiteataja.ee/akt/115022019005</t>
  </si>
  <si>
    <t>Kultuuriministri määrus 19.12.2018 nr 16 "Setomaa pärimuskultuuri toetamise tingimused ja kord" https://www.riigiteataja.ee/akt/109012024013</t>
  </si>
  <si>
    <t>Kultuuriministri määrus  03.12.2018 nr 9 "Mulgimaa pärimuskultuuri toetamise tingimused ja kord" https://www.riigiteataja.ee/akt/109012024018</t>
  </si>
  <si>
    <t>Kultuuriministri määrus  19.12.2018 nr 17 "Kihnu kultuuriruumi toetamise tingimused ja kord" https://www.riigiteataja.ee/akt/109012024012</t>
  </si>
  <si>
    <t>Kultuuriministri määrus 19.12.2018 nr 18 "Vana-Võromaa pärimuskultuuri toetamise tingimused ja kord" https://www.riigiteataja.ee/akt/109012024011</t>
  </si>
  <si>
    <t>Kultuuriministri määrus 19.12.2018 nr 12 "Saarte pärimuskultuuri toetamise tingimused ja kord" https://www.riigiteataja.ee/akt/109012024017</t>
  </si>
  <si>
    <t>Kultuuriministri määrus 19.12.2018 nr 14 "Virumaa pärimuskultuuri toetamise tingimused ja kord" https://www.riigiteataja.ee/akt/109012024015</t>
  </si>
  <si>
    <t>Kultuuriministri määrus 19.12.2018 nr 13 "Peipsiveere pärimuskultuuri toetamise tingimused ja kord" https://www.riigiteataja.ee/akt/109012024016</t>
  </si>
  <si>
    <t>Kultuuriministri määrus 19.12.2018 nr 15 "Folkloorifestivalide toetamise tingimused ja kord" https://www.riigiteataja.ee/akt/109012024014</t>
  </si>
  <si>
    <t>Kultuuriministri määrus 23.11.2018 nr 8 "Eesti kultuuri rahvusvahelistumise ja tutvustamise toetamise tingimused ja kord" https://www.riigiteataja.ee/akt/126092024007</t>
  </si>
  <si>
    <t>Kultuuriministri määrus 13.06.2024 nr 14 "Kultuuri- ja loomevaldkondades loovuurimuse toetamise tingimused ja kord" https://www.riigiteataja.ee/akt/115062024005</t>
  </si>
  <si>
    <t>kultuuriministri 21.11.2023 käskkiri nr 245 "Kultuuriministeeriumi toetuste taotluste menetlemise korra kinnitamine" https://delta.kul.sise/dhs/n/document/9b561faf-8259-4729-bd21-6429045aa88e, kultuuriministri valitsemisala 2025. aasta eelarve käskkiri</t>
  </si>
  <si>
    <t>Kultuuriministri määrus 03.04.2019 nr 11 "Pereõppe partnerorganisatsioonide toetamise tingimused ja kord" https://www.riigiteataja.ee/akt/105042019007</t>
  </si>
  <si>
    <t>Kultuuriministri määrus 31.12.2018 nr 24 "Rahvusvähemuste katusorganisatsioonide toetamise tingimused ja kord" https://www.riigiteataja.ee/akt/131122022014</t>
  </si>
  <si>
    <t>Kultuuriministri määrus 19.02.2019 nr 6 "Rahvusvähemuste kultuuriseltside toetamise tingimused ja kord" https://www.riigiteataja.ee/akt/109012024010</t>
  </si>
  <si>
    <t>Kultuuriministri määrus 26.03.2019 nr 10 "Lõimumist edendavate kultuuri- ja sporditegevuste toetamise tingimused ja kord" https://www.riigiteataja.ee/akt/121022024004</t>
  </si>
  <si>
    <t>Kultuuriministri määrus 16.12.2022 nr 21 "Kuni 19-aastastele Ukraina sõjapõgenikest noortele ukraina keele ja kultuuri säilimiseks toetuse andmise tingimused ja kord" https://www.riigiteataja.ee/akt/117122022022</t>
  </si>
  <si>
    <t>Vähemusrahvuse kultuuriautonoomia seadus https://www.riigiteataja.ee/akt/113032019194</t>
  </si>
  <si>
    <t>Kultuuriministri määrus 31.12.2018 nr 23 "Tagasipöördumistoetuse maksmise tingimused ja kord" https://www.riigiteataja.ee/akt/101022022002</t>
  </si>
  <si>
    <t>Kultuuriministri määrus 24.09.2024 nr 19 "Riigieelarvest Kultuuriministeeriumile spordi toetamiseks eraldatud vahenditest sporditoetuste taotlemise ja andmise kord" https://www.riigiteataja.ee/akt/126092024008;  Spordiseadus https://www.riigiteataja.ee/akt/129062024016</t>
  </si>
  <si>
    <t>Kultuuriministri määrus 26.11.2014 nr 9 "Treeneri tööjõukulu toetuse määramise tingimused, sealhulgas nõuded spordialaliidule, spordiklubile ja spordikoolile ning selle omaosalusele, treeningrühmale ja treenerile, ning toetuse suuruse, jaotamise, tagasimaksmise ja tagasinõudmise kord" https://www.riigiteataja.ee/akt/125102024005; Spordiseadus https://www.riigiteataja.ee/akt/129062024016</t>
  </si>
  <si>
    <t>Kultuuriministri määrus 08.11.2022 nr 19 "Regionaalsete tervisespordikeskuste edasiarendamise toetamise tingimused ja kord perioodil 2023–2026" https://www.riigiteataja.ee/akt/128062024009</t>
  </si>
  <si>
    <t>Kultuuriministri valitsemisala 2025. aasta eelarve käskkiri (kinnitatakse peale 2025. aasta riigieelarve seaduse vastuvõtmist) Vabariigi Valitsuse seadus: § 49 lg 1 p 9.</t>
  </si>
  <si>
    <t>Muinsuskaitseseadus https://www.riigiteataja.ee/akt/111032023045; Halduskoostööseadus https://www.riigiteataja.ee/akt/111032023046; Haldusleping Tartu https://www.riigiteataja.ee/akt/126012024005; Haldusleping Narva https://www.riigiteataja.ee/akt/106022024023; Haldusleping Tallinn https://www.riigiteataja.ee/akt/130012024014</t>
  </si>
  <si>
    <t>EMP/ Norra koostööprogramm( välisvahendid)
Sotsiaalministri käskkiri: https://adr.rik.ee/som/dokument/7317659</t>
  </si>
  <si>
    <t>Projekt "Integrated renovation services for heritage homes of Estonia" (LIFE22-CET-LIFEheritageHOME). KuMi kui juhtpartneri poolt teistele partneritele edasi antav toetus (välisvahendid)
EK toetusleping: https://adr.rik.ee/kum/dokument/16218569
Projekti partnerlusleping: https://adr.rik.ee/kum/dokument/14806517</t>
  </si>
  <si>
    <t>MKMi SF digipöörde meede (välisvahendid). Majandus- ja infotehnoloogiaministri 25.08.2023. a käskkiri nr 135 (https://adr.rik.ee/mkm/dokument/14601782)</t>
  </si>
  <si>
    <t>MKMi SF digipöörde meede (välisvahendid)
Majandus ja infotehnoloogiaministri käskkiri https://adr.rik.ee/mkm/dokument/14601782</t>
  </si>
  <si>
    <t>Loov Euroopa programmi 2023 - 2024 toetus (välisvahendid). 
EK toetusleping 101101827 — EEDESK, 5.12.2022. https://adr.rik.ee/kum/dokument/14102128 (The Creative Europe Desks Estonia 2023-2024). 
Koostööleping MTÜ-ga Loov Eesti: https://adr.rik.ee/kum/dokument/13580557</t>
  </si>
  <si>
    <t>Loov Euroopa programmi 2023 - 2024 toetus (välisvahendid). 
EK toetusleping 101101827 — EEDESK, 5.12.2022. https://adr.rik.ee/kum/dokument/14102128 (The Creative Europe Desks Estonia 2023-2024). 
Koostööleping EFI-ga: https://adr.rik.ee/kum/dokument/13595019</t>
  </si>
  <si>
    <t>SF 2021-2027 loomemajandus 21.1.3.21 Kultuuri- ja loomesektoris tegutsevate ambitsioonikate VKEde arenguplaanide toetamine ja kasvupotentsiaaliga VKEde ekspordivõimekuse kasvatamine (määrus - avatud taotlusvoor) (välisvahendid)
Kultuuriministri määrus: https://adr.rik.ee/kum/dokument/14166624</t>
  </si>
  <si>
    <t>SF 2021-2027 loomemajandus 21.1.3.22 Kultuuri- ja loomesektori arengut toetavate tugiteenuste (inkubatsiooni-, kiirendi- ja arendusteenused) pakkumine (määrus - avatud taotlusvoor) (välisvahendid)
Kultuuriministri määrus: https://adr.rik.ee/kum/dokument/14166624</t>
  </si>
  <si>
    <t>SF 2021-2027 loomemajandus 21.1.3.24 Loomemajandusalase teadlikkuse kasvatamine ning teadmiste ja oskuste arendamine (välisvahendid)
Kultuuriministri käskkiri: https://adr.rik.ee/kum/dokument/14825841</t>
  </si>
  <si>
    <t>SF 2021-2027 loomemajandus 21.1.3.23 Kultuuri- ja loomesektori sisese ja sektorite ülese koostöö soodustamine (välisvahendid)
Kultuuriministri käskkiri: https://adr.rik.ee/kum/dokument/14825841</t>
  </si>
  <si>
    <t>SF 2021-2027.4.7.55 Avalikkuse teavitamine rände-, lõimumis-,kohanemisteemadel (välisvahendid)
Kultuuriministri käskkiri: https://adr.rik.ee/kum/dokument/13870611
Kultuuriministri käskkiri: https://adr.rik.ee/kum/dokument/14102149</t>
  </si>
  <si>
    <t>Šveitsi-Eesti koostööprogramm (KuM juhtimiskulude alt antav toetus Berni Rakendusteaduste ülikoolile. (välisvahendid)
Eesti Vabariigi valitsuse ja Šveitsi Liidunõukogu vahelise Euroopa Liidus majanduslike ja sotsiaalsete erinevuste vähendamiseks Euroopa Liidu valitud liikmesriikidele mõeldud Šveitsi teise toetuse rakendamise raamkokkulepe: https://www.riigiteataja.ee/akt/207122022001
Aastatel 2022–2029 Šveitsi-Eesti koostööprogrammi toetuse kasutamise tingimused ja kord: https://www.riigiteataja.ee/akt/103082024001
Šveitsi Arengu- ja Koostööagentuuri ning riikliku koordineerimisüksuse vahel 31. mail 2024. aastal sõlmitud toetusmeetme leping
https://adr.rik.ee/kum/dokument/15498994
Šveitsi-Eesti koostööprogrammi toetusmeetme „Sotsiaalse kaasatuse toetamine“ Šveitsi partneri nimetamine: https://adr.rik.ee/kum/dokument/15988141
Partnerlusleping Berni Ülikooliga: https://adr.rik.ee/kum/dokument/16105250</t>
  </si>
  <si>
    <t>Šveitsi-Eesti koostööprogrammi tegevus Ühine meediaruum (KUM) (välisvahendid)
Eesti Vabariigi valitsuse ja Šveitsi Liidunõukogu vahelise Euroopa Liidus majanduslike ja sotsiaalsete erinevuste vähendamiseks Euroopa Liidu valitud liikmesriikidele mõeldud Šveitsi teise toetuse rakendamise raamkokkulepe: https://www.riigiteataja.ee/akt/207122022001
Aastatel 2022–2029 Šveitsi-Eesti koostööprogrammi toetuse kasutamise tingimused ja kord: https://www.riigiteataja.ee/akt/103082024001
Šveitsi Arengu- ja Koostööagentuuri ning riikliku koordineerimisüksuse vahel 31. mail 2024. aastal sõlmitud toetusmeetme leping
https://adr.rik.ee/kum/dokument/15498994</t>
  </si>
  <si>
    <t>SF 2021-2027.4.7.52 Andmevahetuslahenduse (sh infoplatvormi) edasiarendus ja rakendamine (välisvahendid)
Kultuuriministri käskkiri: https://adr.rik.ee/kum/dokument/13870611
Kultuuriministri käskkiri: https://adr.rik.ee/kum/dokument/14102149</t>
  </si>
  <si>
    <t>SF 2021-2027.4.7.51 Kohanemisprogrammi „Settle in Estonia“ pakkumine (välisvahendid)
Kultuuriministri käskkiri: https://adr.rik.ee/kum/dokument/13870611
Kultuuriministri käskkiri: https://adr.rik.ee/kum/dokument/14102149</t>
  </si>
  <si>
    <t>SF 2021-2027.4.7.53 Eri keele- ja kultuuritaustaga inimeste ning tagasipöördujate tööturul konkurentsivõimet toetavad tegevused (välisvahendid)
Kultuuriministri käskkiri: https://adr.rik.ee/kum/dokument/13870611
Kultuuriministri käskkiri: https://adr.rik.ee/kum/dokument/14102149</t>
  </si>
  <si>
    <t>SF 2021-2027.4.7.54  Eesti keele õpet toetavad tegevused ning kodanikuõpe (välisvahendid)
Kultuuriministri käskkiri: https://adr.rik.ee/kum/dokument/13870611
Kultuuriministri käskkiri: https://adr.rik.ee/kum/dokument/14102149</t>
  </si>
  <si>
    <t>SF 2021-2027.4.7.56 Kohalike omavalitsuste toetamine lõimumise, sealhulgas kohanemise teenuste pakkumisel (välisvahendid)
Kultuuriministri käskkiri: https://adr.rik.ee/kum/dokument/13746493</t>
  </si>
  <si>
    <t>INSA tegevused Šveitsi-Eesti koostööprogrammi alt (välisvahendid)
Eesti Vabariigi valitsuse ja Šveitsi Liidunõukogu vahelise Euroopa Liidus majanduslike ja sotsiaalsete erinevuste vähendamiseks Euroopa Liidu valitud liikmesriikidele mõeldud Šveitsi teise toetuse rakendamise raamkokkulepe:  https://www.riigiteataja.ee/akt/207122022001
Aastatel 2022–2029 Šveitsi-Eesti koostööprogrammi toetuse kasutamise tingimused ja kord: https://www.riigiteataja.ee/akt/103082024001
Šveitsi Arengu- ja Koostööagentuuri ning riikliku koordineerimisüksuse vahel 31. mail 2024. aastal sõlmitud toetusmeetme leping
https://adr.rik.ee/kum/dokument/15498994</t>
  </si>
  <si>
    <t>Kultuuriministri valitsemisala 2025. aasta eelarve käskkiri (kinnitatakse peale 2025. aasta riigieelarve seaduse vastuvõtmist) Vabariigi Valitsuse seadus: § 49 lg 1 p 9. Toetuse andmine tugineb eri riikidega sõlmitud kultuuri koostöölepete sisule (lepinguid kokku ligi 50) https://www.kul.ee/asutus-uudised-ja-rahastamine/valislepingud</t>
  </si>
  <si>
    <t>Kultuuriministri valitsemisala 2025. aasta eelarve käskkiri (kinnitatakse peale 2025. aasta riigieelarve seaduse vastuvõtmist) Vabariigi Valitsuse seadus: § 49 lg 1 p 9. Kultuuriministri 16.10.2024 määrus nr 22 "Euroopa Liidu programmi „Loov Euroopa” kultuuri alaprogrammi projektides osalevate Eesti kultuuriinstitutsioonide toetamise tingimused ja kord" https://www.riigiteataja.ee/akt/118102024013</t>
  </si>
  <si>
    <t xml:space="preserve">Kultuuriministri valitsemisala 2025. aasta eelarve käskkiri (kinnitatakse peale 2025. aasta riigieelarve seaduse vastuvõtmist) Vabariigi Valitsuse seadus: § 49 lg 1 p 9. Baltimaade kultuuri koostööleping https://www.kulka.ee/programmes/baltic-culture-fund. Iga riik panustab fondi 100 000 eurot aastas. Eesti-Soome kultuurifond toetab kahe maa ühiseid kultuuri koostööprojekte https://suvi-saatio.fi/index.php?lng=ee </t>
  </si>
  <si>
    <t>Kultuuriministri valitsemisala 2025. aasta eelarve käskkiri (kinnitatakse peale 2025. aasta riigieelarve seaduse vastuvõtmist) Vabariigi Valitsuse seadus: § 49 lg 1 p 9. Loov Eesti MTÜ tegeleb EL kultuuriprogrammis „Creative Europe“ osalevate projektide nõustamise ja rahastusprogrammi kommunikatsiooniga taotlejatele https://www.looveesti.ee/</t>
  </si>
  <si>
    <t>Kultuuriministri valitsemisala 2025. aasta eelarve käskkiri (kinnitatakse peale 2025. aasta riigieelarve seaduse vastuvõtmist) Vabariigi Valitsuse seadus: § 49 lg 1 p 9. Tegevused tulenevad valdkondlikust arengukavast, elluviijaks Integratsiooni SA.</t>
  </si>
  <si>
    <t>SF 2021-2027.4.7.57 Kogukondade vaheliste kontaktide edendamine (välisvahendid)
Toetuse andmise tingimused ei ole veel kinnitatud. 
Perioodi 2021–2027 Euroopa Liidu ühtekuuluvuspoliitika fondide meetmete nimekirja kinnitamine: https://www.riigiteataja.ee/akt/320012024002
Meetmete nimekiri: https://www.rtk.ee/toetuste-ulevaated-ja-oigusaktid/euroopa-liidu-valisvahendid/rakendusperiood-2021-2027#meetmete-nimekiri</t>
  </si>
  <si>
    <t>Kultuuriministri valitsemisala 2025. aasta eelarve käskkiri (kinnitatakse peale 2025. aasta riigieelarve seaduse vastuvõtmist) Vabariigi Valitsuse seadus: § 49 lg 1 p 9.
17.12.2018. a sõlmitud spordikoolituse teenuse osutamise leping nr 5.3-3/18/1107 AS-ga Audentes (HTM 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</si>
</sst>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b/>
      <sz val="10"/>
      <color rgb="FF000000"/>
      <name val="Calibri Light"/>
      <family val="2"/>
      <charset val="186"/>
      <scheme val="major"/>
    </font>
    <font>
      <b/>
      <sz val="9"/>
      <color rgb="FF000000"/>
      <name val="Calibri"/>
      <family val="2"/>
      <charset val="186"/>
      <scheme val="minor"/>
    </font>
    <font>
      <sz val="10"/>
      <color theme="1"/>
      <name val="Calibri Light"/>
      <family val="2"/>
      <charset val="186"/>
      <scheme val="major"/>
    </font>
    <font>
      <b/>
      <sz val="9"/>
      <color rgb="FF000000"/>
      <name val="Calibri Light"/>
      <family val="2"/>
      <charset val="186"/>
      <scheme val="major"/>
    </font>
    <font>
      <b/>
      <sz val="10"/>
      <color rgb="FF000087"/>
      <name val="Calibri Light"/>
      <family val="2"/>
      <charset val="186"/>
      <scheme val="major"/>
    </font>
    <font>
      <b/>
      <sz val="9"/>
      <color rgb="FF000087"/>
      <name val="Calibri Light"/>
      <family val="2"/>
      <charset val="186"/>
      <scheme val="major"/>
    </font>
    <font>
      <sz val="10"/>
      <color rgb="FF000000"/>
      <name val="Calibri Light"/>
      <family val="2"/>
      <charset val="186"/>
      <scheme val="major"/>
    </font>
    <font>
      <sz val="9"/>
      <color rgb="FF000000"/>
      <name val="Calibri Light"/>
      <family val="2"/>
      <charset val="186"/>
      <scheme val="major"/>
    </font>
    <font>
      <sz val="9"/>
      <color theme="1"/>
      <name val="Times New Roman"/>
      <family val="1"/>
      <charset val="186"/>
    </font>
    <font>
      <sz val="9"/>
      <color theme="1"/>
      <name val="Calibri"/>
      <family val="2"/>
      <charset val="186"/>
    </font>
    <font>
      <sz val="9"/>
      <color theme="1"/>
      <name val="Calibri Light"/>
      <family val="2"/>
      <charset val="186"/>
      <scheme val="major"/>
    </font>
    <font>
      <sz val="10"/>
      <name val="Calibri Light"/>
      <family val="2"/>
      <charset val="186"/>
      <scheme val="major"/>
    </font>
    <font>
      <sz val="9"/>
      <name val="Calibri Light"/>
      <family val="2"/>
      <charset val="186"/>
      <scheme val="major"/>
    </font>
    <font>
      <i/>
      <sz val="10"/>
      <color rgb="FFFF0000"/>
      <name val="Calibri Light"/>
      <family val="2"/>
      <charset val="186"/>
      <scheme val="major"/>
    </font>
  </fonts>
  <fills count="5">
    <fill>
      <patternFill patternType="none"/>
    </fill>
    <fill>
      <patternFill patternType="gray125"/>
    </fill>
    <fill>
      <patternFill patternType="solid">
        <fgColor rgb="FF99C9FE"/>
        <bgColor indexed="64"/>
      </patternFill>
    </fill>
    <fill>
      <patternFill patternType="solid">
        <fgColor rgb="FFBAE6E8"/>
        <bgColor indexed="64"/>
      </patternFill>
    </fill>
    <fill>
      <patternFill patternType="solid">
        <fgColor rgb="FFFFFFFF"/>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1">
    <xf numFmtId="0" fontId="0" fillId="0" borderId="0"/>
  </cellStyleXfs>
  <cellXfs count="35">
    <xf numFmtId="0" fontId="0" fillId="0" borderId="0" xfId="0"/>
    <xf numFmtId="0" fontId="2" fillId="2" borderId="2" xfId="0" applyFont="1" applyFill="1" applyBorder="1" applyAlignment="1">
      <alignment horizontal="center" vertical="center" wrapText="1"/>
    </xf>
    <xf numFmtId="0" fontId="3" fillId="0" borderId="0" xfId="0" applyFont="1"/>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3" borderId="2" xfId="0" applyFont="1" applyFill="1" applyBorder="1" applyAlignment="1">
      <alignment vertical="center" wrapText="1"/>
    </xf>
    <xf numFmtId="3" fontId="1" fillId="3" borderId="2" xfId="0" applyNumberFormat="1" applyFont="1" applyFill="1" applyBorder="1" applyAlignment="1">
      <alignment horizontal="right" vertical="center" wrapText="1"/>
    </xf>
    <xf numFmtId="3" fontId="4" fillId="3" borderId="2" xfId="0" applyNumberFormat="1" applyFont="1" applyFill="1" applyBorder="1" applyAlignment="1">
      <alignment horizontal="right" vertical="center" wrapText="1"/>
    </xf>
    <xf numFmtId="0" fontId="7" fillId="4" borderId="2" xfId="0" applyFont="1" applyFill="1" applyBorder="1" applyAlignment="1">
      <alignment vertical="center" wrapText="1"/>
    </xf>
    <xf numFmtId="0" fontId="7" fillId="0" borderId="2" xfId="0" applyFont="1" applyBorder="1" applyAlignment="1">
      <alignment horizontal="right" vertical="center"/>
    </xf>
    <xf numFmtId="0" fontId="8" fillId="0" borderId="2" xfId="0" applyFont="1" applyBorder="1" applyAlignment="1">
      <alignment horizontal="left" vertical="center" wrapText="1"/>
    </xf>
    <xf numFmtId="3" fontId="7" fillId="0" borderId="2" xfId="0" applyNumberFormat="1" applyFont="1" applyBorder="1" applyAlignment="1">
      <alignment horizontal="right" vertical="center"/>
    </xf>
    <xf numFmtId="0" fontId="7" fillId="0" borderId="2" xfId="0" applyFont="1" applyBorder="1" applyAlignment="1">
      <alignment vertical="center" wrapText="1"/>
    </xf>
    <xf numFmtId="0" fontId="3" fillId="0" borderId="0" xfId="0" applyFont="1" applyAlignment="1">
      <alignment wrapText="1"/>
    </xf>
    <xf numFmtId="0" fontId="11" fillId="0" borderId="0" xfId="0" applyFont="1"/>
    <xf numFmtId="3" fontId="7" fillId="0" borderId="2" xfId="0" applyNumberFormat="1" applyFont="1" applyFill="1" applyBorder="1" applyAlignment="1">
      <alignment horizontal="right" vertical="center"/>
    </xf>
    <xf numFmtId="0" fontId="7" fillId="0" borderId="2" xfId="0" applyFont="1" applyFill="1" applyBorder="1" applyAlignment="1">
      <alignment horizontal="right" vertical="center"/>
    </xf>
    <xf numFmtId="0" fontId="5" fillId="0" borderId="2" xfId="0" applyFont="1" applyFill="1" applyBorder="1" applyAlignment="1">
      <alignment vertical="center" wrapText="1"/>
    </xf>
    <xf numFmtId="3" fontId="6" fillId="0" borderId="2" xfId="0" applyNumberFormat="1" applyFont="1" applyFill="1" applyBorder="1" applyAlignment="1">
      <alignment horizontal="right" vertical="center" wrapText="1"/>
    </xf>
    <xf numFmtId="3" fontId="5" fillId="0" borderId="2" xfId="0" applyNumberFormat="1" applyFont="1" applyFill="1" applyBorder="1" applyAlignment="1">
      <alignment vertical="center" wrapText="1"/>
    </xf>
    <xf numFmtId="0" fontId="7" fillId="0" borderId="2" xfId="0" applyFont="1" applyFill="1" applyBorder="1" applyAlignment="1">
      <alignment vertical="center" wrapText="1"/>
    </xf>
    <xf numFmtId="0" fontId="8" fillId="0" borderId="2" xfId="0" applyFont="1" applyFill="1" applyBorder="1" applyAlignment="1">
      <alignment horizontal="left" vertical="center" wrapText="1"/>
    </xf>
    <xf numFmtId="3" fontId="5" fillId="0" borderId="2" xfId="0" applyNumberFormat="1" applyFont="1" applyFill="1" applyBorder="1" applyAlignment="1">
      <alignment horizontal="right" vertical="center" wrapText="1"/>
    </xf>
    <xf numFmtId="0" fontId="12" fillId="4" borderId="2" xfId="0" applyFont="1" applyFill="1" applyBorder="1" applyAlignment="1">
      <alignment vertical="center" wrapText="1"/>
    </xf>
    <xf numFmtId="3" fontId="12" fillId="0" borderId="2" xfId="0" applyNumberFormat="1" applyFont="1" applyBorder="1" applyAlignment="1">
      <alignment horizontal="right" vertical="center"/>
    </xf>
    <xf numFmtId="0" fontId="12" fillId="0" borderId="2" xfId="0" applyFont="1" applyBorder="1" applyAlignment="1">
      <alignment horizontal="right" vertical="center"/>
    </xf>
    <xf numFmtId="0" fontId="13" fillId="0" borderId="2" xfId="0" applyFont="1" applyBorder="1" applyAlignment="1">
      <alignment horizontal="left" vertical="center" wrapText="1"/>
    </xf>
    <xf numFmtId="0" fontId="12" fillId="0" borderId="2" xfId="0" applyFont="1" applyFill="1" applyBorder="1" applyAlignment="1">
      <alignment vertical="center" wrapText="1"/>
    </xf>
    <xf numFmtId="0" fontId="14" fillId="0" borderId="0" xfId="0" applyFont="1"/>
    <xf numFmtId="0" fontId="1"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13" fillId="0" borderId="2" xfId="0" applyFont="1" applyFill="1" applyBorder="1" applyAlignment="1">
      <alignmen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CEC1-C89E-47D1-B862-C529234FAB9E}">
  <dimension ref="A1:G148"/>
  <sheetViews>
    <sheetView tabSelected="1" workbookViewId="0">
      <pane ySplit="2" topLeftCell="A3" activePane="bottomLeft" state="frozen"/>
      <selection pane="bottomLeft" activeCell="K139" sqref="K139"/>
    </sheetView>
  </sheetViews>
  <sheetFormatPr defaultColWidth="9.28515625" defaultRowHeight="12.75" x14ac:dyDescent="0.2"/>
  <cols>
    <col min="1" max="1" width="42.42578125" style="13" customWidth="1"/>
    <col min="2" max="2" width="16.28515625" style="2" customWidth="1"/>
    <col min="3" max="5" width="15.7109375" style="2" customWidth="1"/>
    <col min="6" max="6" width="49.42578125" style="14" customWidth="1"/>
    <col min="7" max="16384" width="9.28515625" style="2"/>
  </cols>
  <sheetData>
    <row r="1" spans="1:6" x14ac:dyDescent="0.2">
      <c r="A1" s="29" t="s">
        <v>136</v>
      </c>
      <c r="B1" s="31">
        <v>2024</v>
      </c>
      <c r="C1" s="31"/>
      <c r="D1" s="31">
        <v>2025</v>
      </c>
      <c r="E1" s="31"/>
      <c r="F1" s="1"/>
    </row>
    <row r="2" spans="1:6" ht="25.5" x14ac:dyDescent="0.2">
      <c r="A2" s="30"/>
      <c r="B2" s="3" t="s">
        <v>137</v>
      </c>
      <c r="C2" s="3" t="s">
        <v>0</v>
      </c>
      <c r="D2" s="3" t="s">
        <v>138</v>
      </c>
      <c r="E2" s="3" t="s">
        <v>1</v>
      </c>
      <c r="F2" s="4" t="s">
        <v>2</v>
      </c>
    </row>
    <row r="3" spans="1:6" x14ac:dyDescent="0.2">
      <c r="A3" s="5" t="s">
        <v>3</v>
      </c>
      <c r="B3" s="6">
        <f>B4+B88+B118</f>
        <v>-254932.29795000004</v>
      </c>
      <c r="C3" s="6">
        <f>C4+C88+C118</f>
        <v>-30107.506000000001</v>
      </c>
      <c r="D3" s="6">
        <f>D4+D88+D118</f>
        <v>-244125.63531000004</v>
      </c>
      <c r="E3" s="6">
        <f>E4+E88+E118</f>
        <v>-13906.823999999999</v>
      </c>
      <c r="F3" s="7"/>
    </row>
    <row r="4" spans="1:6" x14ac:dyDescent="0.2">
      <c r="A4" s="17" t="s">
        <v>4</v>
      </c>
      <c r="B4" s="19">
        <f>SUBTOTAL(9,B5:B87)</f>
        <v>-200904.98195000002</v>
      </c>
      <c r="C4" s="19">
        <f>SUBTOTAL(9,C5:C87)</f>
        <v>-28220.473000000002</v>
      </c>
      <c r="D4" s="19">
        <f>SUBTOTAL(9,D5:D87)</f>
        <v>-189403.33700000003</v>
      </c>
      <c r="E4" s="19">
        <f>SUBTOTAL(9,E5:E87)</f>
        <v>-12025.790999999999</v>
      </c>
      <c r="F4" s="18"/>
    </row>
    <row r="5" spans="1:6" ht="24" x14ac:dyDescent="0.2">
      <c r="A5" s="8" t="s">
        <v>5</v>
      </c>
      <c r="B5" s="15">
        <v>-2031.511</v>
      </c>
      <c r="C5" s="16"/>
      <c r="D5" s="15">
        <v>-2249.6060000000002</v>
      </c>
      <c r="E5" s="16"/>
      <c r="F5" s="10" t="s">
        <v>146</v>
      </c>
    </row>
    <row r="6" spans="1:6" ht="36" x14ac:dyDescent="0.2">
      <c r="A6" s="8" t="s">
        <v>6</v>
      </c>
      <c r="B6" s="15">
        <v>-175</v>
      </c>
      <c r="C6" s="16"/>
      <c r="D6" s="15">
        <v>-204.25</v>
      </c>
      <c r="E6" s="16"/>
      <c r="F6" s="10" t="s">
        <v>195</v>
      </c>
    </row>
    <row r="7" spans="1:6" ht="36" x14ac:dyDescent="0.2">
      <c r="A7" s="8" t="s">
        <v>7</v>
      </c>
      <c r="B7" s="15">
        <v>-117</v>
      </c>
      <c r="C7" s="16"/>
      <c r="D7" s="15">
        <v>-111.15</v>
      </c>
      <c r="E7" s="16"/>
      <c r="F7" s="10" t="s">
        <v>147</v>
      </c>
    </row>
    <row r="8" spans="1:6" ht="36" x14ac:dyDescent="0.2">
      <c r="A8" s="8" t="s">
        <v>8</v>
      </c>
      <c r="B8" s="15">
        <f>-1243.398-46</f>
        <v>-1289.3979999999999</v>
      </c>
      <c r="C8" s="16">
        <v>0</v>
      </c>
      <c r="D8" s="15">
        <f>-1193.662-46</f>
        <v>-1239.662</v>
      </c>
      <c r="E8" s="16"/>
      <c r="F8" s="10" t="s">
        <v>195</v>
      </c>
    </row>
    <row r="9" spans="1:6" ht="36" x14ac:dyDescent="0.2">
      <c r="A9" s="8" t="s">
        <v>9</v>
      </c>
      <c r="B9" s="15">
        <v>-7513</v>
      </c>
      <c r="C9" s="16"/>
      <c r="D9" s="15">
        <f>-7468-45</f>
        <v>-7513</v>
      </c>
      <c r="E9" s="16"/>
      <c r="F9" s="10" t="s">
        <v>148</v>
      </c>
    </row>
    <row r="10" spans="1:6" ht="25.5" x14ac:dyDescent="0.2">
      <c r="A10" s="8" t="s">
        <v>10</v>
      </c>
      <c r="B10" s="15">
        <v>-6000</v>
      </c>
      <c r="C10" s="16"/>
      <c r="D10" s="15">
        <v>-6000</v>
      </c>
      <c r="E10" s="16"/>
      <c r="F10" s="10" t="s">
        <v>149</v>
      </c>
    </row>
    <row r="11" spans="1:6" ht="36" x14ac:dyDescent="0.2">
      <c r="A11" s="8" t="s">
        <v>11</v>
      </c>
      <c r="B11" s="15">
        <v>-185</v>
      </c>
      <c r="C11" s="16"/>
      <c r="D11" s="15">
        <v>-175.75</v>
      </c>
      <c r="E11" s="16"/>
      <c r="F11" s="10" t="s">
        <v>148</v>
      </c>
    </row>
    <row r="12" spans="1:6" ht="36" x14ac:dyDescent="0.2">
      <c r="A12" s="8" t="s">
        <v>12</v>
      </c>
      <c r="B12" s="15">
        <v>-1729.9649999999999</v>
      </c>
      <c r="C12" s="16"/>
      <c r="D12" s="15">
        <v>-1646.616</v>
      </c>
      <c r="E12" s="16"/>
      <c r="F12" s="10" t="s">
        <v>195</v>
      </c>
    </row>
    <row r="13" spans="1:6" ht="48" x14ac:dyDescent="0.2">
      <c r="A13" s="20" t="s">
        <v>13</v>
      </c>
      <c r="B13" s="15">
        <v>-4589.4430000000002</v>
      </c>
      <c r="C13" s="16"/>
      <c r="D13" s="15">
        <f>-4000-140</f>
        <v>-4140</v>
      </c>
      <c r="E13" s="16"/>
      <c r="F13" s="21" t="s">
        <v>150</v>
      </c>
    </row>
    <row r="14" spans="1:6" ht="48" x14ac:dyDescent="0.2">
      <c r="A14" s="12" t="s">
        <v>14</v>
      </c>
      <c r="B14" s="15">
        <f>-23148.702-301.886-1714.409</f>
        <v>-25164.996999999999</v>
      </c>
      <c r="C14" s="16"/>
      <c r="D14" s="15">
        <v>-24034.978999999999</v>
      </c>
      <c r="E14" s="16"/>
      <c r="F14" s="21" t="s">
        <v>150</v>
      </c>
    </row>
    <row r="15" spans="1:6" ht="24" x14ac:dyDescent="0.2">
      <c r="A15" s="8" t="s">
        <v>15</v>
      </c>
      <c r="B15" s="15">
        <v>-11221.432000000001</v>
      </c>
      <c r="C15" s="16"/>
      <c r="D15" s="15">
        <v>-10772.575000000001</v>
      </c>
      <c r="E15" s="16"/>
      <c r="F15" s="10" t="s">
        <v>151</v>
      </c>
    </row>
    <row r="16" spans="1:6" ht="24" x14ac:dyDescent="0.2">
      <c r="A16" s="8" t="s">
        <v>16</v>
      </c>
      <c r="B16" s="15">
        <v>-246.893</v>
      </c>
      <c r="C16" s="16"/>
      <c r="D16" s="15">
        <v>-237.017</v>
      </c>
      <c r="E16" s="16"/>
      <c r="F16" s="10" t="s">
        <v>152</v>
      </c>
    </row>
    <row r="17" spans="1:6" ht="36" x14ac:dyDescent="0.2">
      <c r="A17" s="8" t="s">
        <v>17</v>
      </c>
      <c r="B17" s="15">
        <v>-360</v>
      </c>
      <c r="C17" s="16"/>
      <c r="D17" s="15">
        <v>-445.6</v>
      </c>
      <c r="E17" s="16"/>
      <c r="F17" s="10" t="s">
        <v>195</v>
      </c>
    </row>
    <row r="18" spans="1:6" ht="48" x14ac:dyDescent="0.2">
      <c r="A18" s="8" t="s">
        <v>18</v>
      </c>
      <c r="B18" s="15"/>
      <c r="C18" s="16"/>
      <c r="D18" s="15">
        <v>-301.07</v>
      </c>
      <c r="E18" s="16"/>
      <c r="F18" s="21" t="s">
        <v>150</v>
      </c>
    </row>
    <row r="19" spans="1:6" ht="48" x14ac:dyDescent="0.2">
      <c r="A19" s="8" t="s">
        <v>19</v>
      </c>
      <c r="B19" s="15">
        <v>-9000</v>
      </c>
      <c r="C19" s="16"/>
      <c r="D19" s="15"/>
      <c r="E19" s="16"/>
      <c r="F19" s="10" t="s">
        <v>153</v>
      </c>
    </row>
    <row r="20" spans="1:6" ht="36" x14ac:dyDescent="0.2">
      <c r="A20" s="8" t="s">
        <v>20</v>
      </c>
      <c r="B20" s="15">
        <v>-3626.3580000000002</v>
      </c>
      <c r="C20" s="16"/>
      <c r="D20" s="15">
        <v>-3481.3040000000001</v>
      </c>
      <c r="E20" s="16"/>
      <c r="F20" s="10" t="s">
        <v>195</v>
      </c>
    </row>
    <row r="21" spans="1:6" ht="120" x14ac:dyDescent="0.2">
      <c r="A21" s="8" t="s">
        <v>21</v>
      </c>
      <c r="B21" s="15">
        <v>-1650</v>
      </c>
      <c r="C21" s="16"/>
      <c r="D21" s="15">
        <v>-1650</v>
      </c>
      <c r="E21" s="16"/>
      <c r="F21" s="10" t="s">
        <v>154</v>
      </c>
    </row>
    <row r="22" spans="1:6" ht="36" x14ac:dyDescent="0.2">
      <c r="A22" s="8" t="s">
        <v>22</v>
      </c>
      <c r="B22" s="15">
        <v>-1045.8789999999999</v>
      </c>
      <c r="C22" s="16"/>
      <c r="D22" s="15">
        <v>-1213.009</v>
      </c>
      <c r="E22" s="16"/>
      <c r="F22" s="10" t="s">
        <v>195</v>
      </c>
    </row>
    <row r="23" spans="1:6" ht="36" x14ac:dyDescent="0.2">
      <c r="A23" s="8" t="s">
        <v>23</v>
      </c>
      <c r="B23" s="15">
        <v>-725.29499999999996</v>
      </c>
      <c r="C23" s="16"/>
      <c r="D23" s="15">
        <v>-696.28300000000002</v>
      </c>
      <c r="E23" s="16">
        <v>-5000</v>
      </c>
      <c r="F23" s="10" t="s">
        <v>195</v>
      </c>
    </row>
    <row r="24" spans="1:6" ht="36" x14ac:dyDescent="0.2">
      <c r="A24" s="8" t="s">
        <v>24</v>
      </c>
      <c r="B24" s="15">
        <v>-1542.472</v>
      </c>
      <c r="C24" s="16"/>
      <c r="D24" s="15">
        <v>-1400.357</v>
      </c>
      <c r="E24" s="16"/>
      <c r="F24" s="10" t="s">
        <v>195</v>
      </c>
    </row>
    <row r="25" spans="1:6" ht="24" x14ac:dyDescent="0.2">
      <c r="A25" s="8" t="s">
        <v>25</v>
      </c>
      <c r="B25" s="15">
        <v>-42151.487000000001</v>
      </c>
      <c r="C25" s="15">
        <v>-1949.3050000000001</v>
      </c>
      <c r="D25" s="15">
        <v>-40439.027000000002</v>
      </c>
      <c r="E25" s="15">
        <v>-1871.3330000000001</v>
      </c>
      <c r="F25" s="10" t="s">
        <v>155</v>
      </c>
    </row>
    <row r="26" spans="1:6" ht="60" x14ac:dyDescent="0.2">
      <c r="A26" s="8" t="s">
        <v>142</v>
      </c>
      <c r="B26" s="15"/>
      <c r="C26" s="15"/>
      <c r="D26" s="15">
        <v>-1000</v>
      </c>
      <c r="E26" s="16"/>
      <c r="F26" s="10" t="s">
        <v>156</v>
      </c>
    </row>
    <row r="27" spans="1:6" ht="48" x14ac:dyDescent="0.2">
      <c r="A27" s="20" t="s">
        <v>26</v>
      </c>
      <c r="B27" s="11">
        <v>-10935.668</v>
      </c>
      <c r="C27" s="9"/>
      <c r="D27" s="11">
        <v>-10498.241</v>
      </c>
      <c r="E27" s="9"/>
      <c r="F27" s="10" t="s">
        <v>157</v>
      </c>
    </row>
    <row r="28" spans="1:6" ht="36" x14ac:dyDescent="0.2">
      <c r="A28" s="8" t="s">
        <v>27</v>
      </c>
      <c r="B28" s="11">
        <v>-528</v>
      </c>
      <c r="C28" s="9"/>
      <c r="D28" s="11">
        <v>-501.6</v>
      </c>
      <c r="E28" s="9"/>
      <c r="F28" s="10" t="s">
        <v>158</v>
      </c>
    </row>
    <row r="29" spans="1:6" ht="36" x14ac:dyDescent="0.2">
      <c r="A29" s="8" t="s">
        <v>28</v>
      </c>
      <c r="B29" s="11">
        <v>-468</v>
      </c>
      <c r="C29" s="9"/>
      <c r="D29" s="11">
        <v>-444.6</v>
      </c>
      <c r="E29" s="9"/>
      <c r="F29" s="10" t="s">
        <v>159</v>
      </c>
    </row>
    <row r="30" spans="1:6" ht="36" x14ac:dyDescent="0.2">
      <c r="A30" s="8" t="s">
        <v>29</v>
      </c>
      <c r="B30" s="11">
        <v>-215</v>
      </c>
      <c r="C30" s="9"/>
      <c r="D30" s="11">
        <v>-204.25</v>
      </c>
      <c r="E30" s="9"/>
      <c r="F30" s="10" t="s">
        <v>160</v>
      </c>
    </row>
    <row r="31" spans="1:6" ht="36" x14ac:dyDescent="0.2">
      <c r="A31" s="8" t="s">
        <v>30</v>
      </c>
      <c r="B31" s="11">
        <v>-74</v>
      </c>
      <c r="C31" s="9"/>
      <c r="D31" s="11"/>
      <c r="E31" s="9"/>
      <c r="F31" s="10" t="s">
        <v>161</v>
      </c>
    </row>
    <row r="32" spans="1:6" ht="36" x14ac:dyDescent="0.2">
      <c r="A32" s="8" t="s">
        <v>31</v>
      </c>
      <c r="B32" s="11">
        <v>-2323.127</v>
      </c>
      <c r="C32" s="9"/>
      <c r="D32" s="11">
        <v>-2290.5149999999999</v>
      </c>
      <c r="E32" s="9"/>
      <c r="F32" s="10" t="s">
        <v>195</v>
      </c>
    </row>
    <row r="33" spans="1:7" ht="48" x14ac:dyDescent="0.2">
      <c r="A33" s="20" t="s">
        <v>32</v>
      </c>
      <c r="B33" s="11">
        <f>-15664.377-591.31614-457.59351-406.51255-5758.14162-2934.0516-1388.38442-236.76148-314.623-95-200-162.795-654.773</f>
        <v>-28864.329320000001</v>
      </c>
      <c r="C33" s="11"/>
      <c r="D33" s="11">
        <v>-29146.258000000002</v>
      </c>
      <c r="E33" s="9"/>
      <c r="F33" s="10" t="s">
        <v>162</v>
      </c>
    </row>
    <row r="34" spans="1:7" ht="36" x14ac:dyDescent="0.2">
      <c r="A34" s="20" t="s">
        <v>33</v>
      </c>
      <c r="B34" s="11"/>
      <c r="C34" s="11">
        <v>-50</v>
      </c>
      <c r="D34" s="11"/>
      <c r="E34" s="9">
        <v>-48</v>
      </c>
      <c r="F34" s="10" t="s">
        <v>195</v>
      </c>
    </row>
    <row r="35" spans="1:7" ht="36" x14ac:dyDescent="0.2">
      <c r="A35" s="8" t="s">
        <v>34</v>
      </c>
      <c r="B35" s="11"/>
      <c r="C35" s="11">
        <v>-111.7</v>
      </c>
      <c r="D35" s="11"/>
      <c r="E35" s="9"/>
      <c r="F35" s="10" t="s">
        <v>195</v>
      </c>
    </row>
    <row r="36" spans="1:7" ht="48" x14ac:dyDescent="0.2">
      <c r="A36" s="8" t="s">
        <v>35</v>
      </c>
      <c r="B36" s="11">
        <v>-377.13799999999998</v>
      </c>
      <c r="C36" s="11"/>
      <c r="D36" s="11">
        <v>-358.28100000000001</v>
      </c>
      <c r="E36" s="9"/>
      <c r="F36" s="10" t="s">
        <v>162</v>
      </c>
    </row>
    <row r="37" spans="1:7" ht="36" x14ac:dyDescent="0.2">
      <c r="A37" s="20" t="s">
        <v>36</v>
      </c>
      <c r="B37" s="11">
        <f>-3.621-2.251</f>
        <v>-5.8719999999999999</v>
      </c>
      <c r="C37" s="11"/>
      <c r="D37" s="11">
        <v>-16.245999999999999</v>
      </c>
      <c r="E37" s="9"/>
      <c r="F37" s="10" t="s">
        <v>195</v>
      </c>
    </row>
    <row r="38" spans="1:7" ht="48" x14ac:dyDescent="0.2">
      <c r="A38" s="8" t="s">
        <v>37</v>
      </c>
      <c r="B38" s="11">
        <f>-110.814-104.186</f>
        <v>-215</v>
      </c>
      <c r="C38" s="9"/>
      <c r="D38" s="11">
        <v>-350</v>
      </c>
      <c r="E38" s="9"/>
      <c r="F38" s="10" t="s">
        <v>163</v>
      </c>
    </row>
    <row r="39" spans="1:7" ht="36" x14ac:dyDescent="0.2">
      <c r="A39" s="8" t="s">
        <v>38</v>
      </c>
      <c r="B39" s="11">
        <v>-324.36</v>
      </c>
      <c r="C39" s="11">
        <v>-542.14099999999996</v>
      </c>
      <c r="D39" s="11">
        <f>-325.878-44.146</f>
        <v>-370.024</v>
      </c>
      <c r="E39" s="9">
        <v>-475</v>
      </c>
      <c r="F39" s="10" t="s">
        <v>164</v>
      </c>
    </row>
    <row r="40" spans="1:7" ht="48" x14ac:dyDescent="0.2">
      <c r="A40" s="20" t="s">
        <v>39</v>
      </c>
      <c r="B40" s="15">
        <v>-882.928</v>
      </c>
      <c r="C40" s="15"/>
      <c r="D40" s="15">
        <f>-882.928+44.146</f>
        <v>-838.78200000000004</v>
      </c>
      <c r="E40" s="16"/>
      <c r="F40" s="10" t="s">
        <v>162</v>
      </c>
    </row>
    <row r="41" spans="1:7" x14ac:dyDescent="0.2">
      <c r="A41" s="8" t="s">
        <v>40</v>
      </c>
      <c r="B41" s="11">
        <v>-13</v>
      </c>
      <c r="C41" s="11"/>
      <c r="D41" s="11"/>
      <c r="E41" s="9"/>
      <c r="F41" s="10" t="s">
        <v>140</v>
      </c>
    </row>
    <row r="42" spans="1:7" ht="64.900000000000006" customHeight="1" x14ac:dyDescent="0.2">
      <c r="A42" s="8" t="s">
        <v>41</v>
      </c>
      <c r="B42" s="11">
        <v>-173</v>
      </c>
      <c r="C42" s="11"/>
      <c r="D42" s="11">
        <v>-147.1</v>
      </c>
      <c r="E42" s="9"/>
      <c r="F42" s="32" t="s">
        <v>196</v>
      </c>
      <c r="G42" s="28"/>
    </row>
    <row r="43" spans="1:7" ht="36" x14ac:dyDescent="0.2">
      <c r="A43" s="8" t="s">
        <v>42</v>
      </c>
      <c r="B43" s="11">
        <v>-38.5</v>
      </c>
      <c r="C43" s="11"/>
      <c r="D43" s="11">
        <v>-36.575000000000003</v>
      </c>
      <c r="E43" s="9"/>
      <c r="F43" s="10" t="s">
        <v>195</v>
      </c>
    </row>
    <row r="44" spans="1:7" ht="36" x14ac:dyDescent="0.2">
      <c r="A44" s="8" t="s">
        <v>43</v>
      </c>
      <c r="B44" s="11"/>
      <c r="C44" s="11">
        <v>-2773.9</v>
      </c>
      <c r="D44" s="11"/>
      <c r="E44" s="11">
        <v>-2635.2049999999999</v>
      </c>
      <c r="F44" s="10" t="s">
        <v>165</v>
      </c>
    </row>
    <row r="45" spans="1:7" ht="48" x14ac:dyDescent="0.2">
      <c r="A45" s="23" t="s">
        <v>44</v>
      </c>
      <c r="B45" s="24">
        <v>-100.69799999999999</v>
      </c>
      <c r="C45" s="24"/>
      <c r="D45" s="24">
        <v>-54.241999999999997</v>
      </c>
      <c r="E45" s="25"/>
      <c r="F45" s="26" t="s">
        <v>163</v>
      </c>
    </row>
    <row r="46" spans="1:7" ht="25.5" x14ac:dyDescent="0.2">
      <c r="A46" s="20" t="s">
        <v>45</v>
      </c>
      <c r="B46" s="15">
        <v>-1000</v>
      </c>
      <c r="C46" s="16"/>
      <c r="D46" s="15"/>
      <c r="E46" s="16"/>
      <c r="F46" s="21" t="s">
        <v>197</v>
      </c>
      <c r="G46" s="28"/>
    </row>
    <row r="47" spans="1:7" ht="47.25" customHeight="1" x14ac:dyDescent="0.2">
      <c r="A47" s="20" t="s">
        <v>46</v>
      </c>
      <c r="B47" s="15"/>
      <c r="C47" s="16"/>
      <c r="D47" s="15">
        <v>-24.562999999999999</v>
      </c>
      <c r="E47" s="16"/>
      <c r="F47" s="21" t="s">
        <v>198</v>
      </c>
      <c r="G47" s="28"/>
    </row>
    <row r="48" spans="1:7" ht="72" x14ac:dyDescent="0.2">
      <c r="A48" s="20" t="s">
        <v>47</v>
      </c>
      <c r="B48" s="15"/>
      <c r="C48" s="16"/>
      <c r="D48" s="15">
        <v>-84.364999999999995</v>
      </c>
      <c r="E48" s="16"/>
      <c r="F48" s="21" t="s">
        <v>198</v>
      </c>
      <c r="G48" s="28"/>
    </row>
    <row r="49" spans="1:7" ht="72" x14ac:dyDescent="0.2">
      <c r="A49" s="20" t="s">
        <v>48</v>
      </c>
      <c r="B49" s="15"/>
      <c r="C49" s="16"/>
      <c r="D49" s="15">
        <v>-68.424000000000007</v>
      </c>
      <c r="E49" s="16"/>
      <c r="F49" s="21" t="s">
        <v>198</v>
      </c>
      <c r="G49" s="28"/>
    </row>
    <row r="50" spans="1:7" ht="36" x14ac:dyDescent="0.2">
      <c r="A50" s="8" t="s">
        <v>49</v>
      </c>
      <c r="B50" s="11">
        <f>-9506.54-50-140.1-175-535.31463</f>
        <v>-10406.954630000002</v>
      </c>
      <c r="C50" s="9">
        <f>-22366.572-235.867</f>
        <v>-22602.438999999998</v>
      </c>
      <c r="D50" s="11">
        <v>-10226.046</v>
      </c>
      <c r="E50" s="9">
        <f>-904.833-226.432</f>
        <v>-1131.2649999999999</v>
      </c>
      <c r="F50" s="10" t="s">
        <v>166</v>
      </c>
    </row>
    <row r="51" spans="1:7" ht="36" x14ac:dyDescent="0.2">
      <c r="A51" s="8" t="s">
        <v>50</v>
      </c>
      <c r="B51" s="11">
        <v>-1489.9970000000001</v>
      </c>
      <c r="C51" s="9"/>
      <c r="D51" s="11">
        <v>-1489.9970000000001</v>
      </c>
      <c r="E51" s="9"/>
      <c r="F51" s="10" t="s">
        <v>167</v>
      </c>
    </row>
    <row r="52" spans="1:7" ht="36" x14ac:dyDescent="0.2">
      <c r="A52" s="8" t="s">
        <v>51</v>
      </c>
      <c r="B52" s="11">
        <v>-2025</v>
      </c>
      <c r="C52" s="9"/>
      <c r="D52" s="11">
        <v>-1923.75</v>
      </c>
      <c r="E52" s="9"/>
      <c r="F52" s="10" t="s">
        <v>167</v>
      </c>
    </row>
    <row r="53" spans="1:7" ht="48" x14ac:dyDescent="0.2">
      <c r="A53" s="8" t="s">
        <v>52</v>
      </c>
      <c r="B53" s="11">
        <v>-500</v>
      </c>
      <c r="C53" s="9"/>
      <c r="D53" s="11">
        <v>-475</v>
      </c>
      <c r="E53" s="9"/>
      <c r="F53" s="10" t="s">
        <v>168</v>
      </c>
    </row>
    <row r="54" spans="1:7" ht="36" x14ac:dyDescent="0.2">
      <c r="A54" s="20" t="s">
        <v>143</v>
      </c>
      <c r="B54" s="15"/>
      <c r="C54" s="16"/>
      <c r="D54" s="15">
        <v>-733.4</v>
      </c>
      <c r="E54" s="16">
        <v>-674</v>
      </c>
      <c r="F54" s="21" t="s">
        <v>199</v>
      </c>
    </row>
    <row r="55" spans="1:7" ht="36" x14ac:dyDescent="0.2">
      <c r="A55" s="20" t="s">
        <v>54</v>
      </c>
      <c r="B55" s="15"/>
      <c r="C55" s="16"/>
      <c r="D55" s="15">
        <v>-1175</v>
      </c>
      <c r="E55" s="16"/>
      <c r="F55" s="21" t="s">
        <v>200</v>
      </c>
      <c r="G55" s="28"/>
    </row>
    <row r="56" spans="1:7" ht="38.25" x14ac:dyDescent="0.2">
      <c r="A56" s="8" t="s">
        <v>169</v>
      </c>
      <c r="B56" s="11">
        <v>-753.80399999999997</v>
      </c>
      <c r="C56" s="9"/>
      <c r="D56" s="11">
        <v>-4223.652</v>
      </c>
      <c r="E56" s="9"/>
      <c r="F56" s="10" t="s">
        <v>195</v>
      </c>
    </row>
    <row r="57" spans="1:7" ht="36" x14ac:dyDescent="0.2">
      <c r="A57" s="8" t="s">
        <v>55</v>
      </c>
      <c r="B57" s="11">
        <v>-1000</v>
      </c>
      <c r="C57" s="9"/>
      <c r="D57" s="11">
        <v>-950</v>
      </c>
      <c r="E57" s="9"/>
      <c r="F57" s="10" t="s">
        <v>170</v>
      </c>
    </row>
    <row r="58" spans="1:7" ht="48" x14ac:dyDescent="0.2">
      <c r="A58" s="8" t="s">
        <v>56</v>
      </c>
      <c r="B58" s="11">
        <v>-2560</v>
      </c>
      <c r="C58" s="9"/>
      <c r="D58" s="11">
        <v>-2560</v>
      </c>
      <c r="E58" s="9"/>
      <c r="F58" s="10" t="s">
        <v>171</v>
      </c>
    </row>
    <row r="59" spans="1:7" ht="36" x14ac:dyDescent="0.2">
      <c r="A59" s="8" t="s">
        <v>57</v>
      </c>
      <c r="B59" s="11">
        <v>-266.91199999999998</v>
      </c>
      <c r="C59" s="9"/>
      <c r="D59" s="11">
        <v>-253.566</v>
      </c>
      <c r="E59" s="9"/>
      <c r="F59" s="10" t="s">
        <v>172</v>
      </c>
    </row>
    <row r="60" spans="1:7" ht="36" x14ac:dyDescent="0.2">
      <c r="A60" s="8" t="s">
        <v>58</v>
      </c>
      <c r="B60" s="11">
        <f>-634.86-39.484-42.5</f>
        <v>-716.84400000000005</v>
      </c>
      <c r="C60" s="9"/>
      <c r="D60" s="11">
        <v>-681.75099999999998</v>
      </c>
      <c r="E60" s="9"/>
      <c r="F60" s="10" t="s">
        <v>173</v>
      </c>
    </row>
    <row r="61" spans="1:7" ht="36" x14ac:dyDescent="0.2">
      <c r="A61" s="8" t="s">
        <v>59</v>
      </c>
      <c r="B61" s="11">
        <v>-199.73699999999999</v>
      </c>
      <c r="C61" s="9"/>
      <c r="D61" s="11">
        <v>-189.75</v>
      </c>
      <c r="E61" s="9"/>
      <c r="F61" s="10" t="s">
        <v>174</v>
      </c>
    </row>
    <row r="62" spans="1:7" ht="36" x14ac:dyDescent="0.2">
      <c r="A62" s="8" t="s">
        <v>60</v>
      </c>
      <c r="B62" s="11">
        <v>-156.25</v>
      </c>
      <c r="C62" s="9"/>
      <c r="D62" s="11">
        <v>-148.43700000000001</v>
      </c>
      <c r="E62" s="9"/>
      <c r="F62" s="10" t="s">
        <v>61</v>
      </c>
    </row>
    <row r="63" spans="1:7" ht="36" x14ac:dyDescent="0.2">
      <c r="A63" s="8" t="s">
        <v>62</v>
      </c>
      <c r="B63" s="11">
        <v>-122.389</v>
      </c>
      <c r="C63" s="9"/>
      <c r="D63" s="11">
        <v>-116.27</v>
      </c>
      <c r="E63" s="9"/>
      <c r="F63" s="10" t="s">
        <v>175</v>
      </c>
    </row>
    <row r="64" spans="1:7" ht="36" x14ac:dyDescent="0.2">
      <c r="A64" s="8" t="s">
        <v>63</v>
      </c>
      <c r="B64" s="11">
        <v>-115.27200000000001</v>
      </c>
      <c r="C64" s="9"/>
      <c r="D64" s="11">
        <v>-109.508</v>
      </c>
      <c r="E64" s="9"/>
      <c r="F64" s="10" t="s">
        <v>176</v>
      </c>
    </row>
    <row r="65" spans="1:7" ht="36" x14ac:dyDescent="0.2">
      <c r="A65" s="8" t="s">
        <v>64</v>
      </c>
      <c r="B65" s="11">
        <v>-83.843000000000004</v>
      </c>
      <c r="C65" s="9"/>
      <c r="D65" s="11">
        <v>-104.5</v>
      </c>
      <c r="E65" s="9"/>
      <c r="F65" s="10" t="s">
        <v>177</v>
      </c>
    </row>
    <row r="66" spans="1:7" ht="36" x14ac:dyDescent="0.2">
      <c r="A66" s="8" t="s">
        <v>65</v>
      </c>
      <c r="B66" s="11">
        <v>-83.772000000000006</v>
      </c>
      <c r="C66" s="9"/>
      <c r="D66" s="11">
        <v>-79.582999999999998</v>
      </c>
      <c r="E66" s="9"/>
      <c r="F66" s="10" t="s">
        <v>178</v>
      </c>
    </row>
    <row r="67" spans="1:7" ht="36" x14ac:dyDescent="0.2">
      <c r="A67" s="8" t="s">
        <v>66</v>
      </c>
      <c r="B67" s="11">
        <v>-73.721999999999994</v>
      </c>
      <c r="C67" s="9"/>
      <c r="D67" s="11">
        <v>-70.036000000000001</v>
      </c>
      <c r="E67" s="9"/>
      <c r="F67" s="10" t="s">
        <v>179</v>
      </c>
    </row>
    <row r="68" spans="1:7" ht="36" x14ac:dyDescent="0.2">
      <c r="A68" s="8" t="s">
        <v>67</v>
      </c>
      <c r="B68" s="11">
        <v>-51.323</v>
      </c>
      <c r="C68" s="9"/>
      <c r="D68" s="11">
        <v>-48.756999999999998</v>
      </c>
      <c r="E68" s="9"/>
      <c r="F68" s="10" t="s">
        <v>180</v>
      </c>
    </row>
    <row r="69" spans="1:7" ht="36" x14ac:dyDescent="0.2">
      <c r="A69" s="8" t="s">
        <v>68</v>
      </c>
      <c r="B69" s="11">
        <v>-32.195999999999998</v>
      </c>
      <c r="C69" s="9"/>
      <c r="D69" s="11">
        <v>-30.585999999999999</v>
      </c>
      <c r="E69" s="9"/>
      <c r="F69" s="10" t="s">
        <v>181</v>
      </c>
    </row>
    <row r="70" spans="1:7" ht="36" x14ac:dyDescent="0.2">
      <c r="A70" s="8" t="s">
        <v>69</v>
      </c>
      <c r="B70" s="11">
        <v>-5000</v>
      </c>
      <c r="C70" s="9"/>
      <c r="D70" s="11"/>
      <c r="E70" s="9"/>
      <c r="F70" s="10" t="s">
        <v>195</v>
      </c>
    </row>
    <row r="71" spans="1:7" ht="36" x14ac:dyDescent="0.2">
      <c r="A71" s="8" t="s">
        <v>70</v>
      </c>
      <c r="B71" s="11">
        <v>-780</v>
      </c>
      <c r="C71" s="9"/>
      <c r="D71" s="11">
        <v>-545.70000000000005</v>
      </c>
      <c r="E71" s="9"/>
      <c r="F71" s="10" t="s">
        <v>182</v>
      </c>
    </row>
    <row r="72" spans="1:7" ht="84" x14ac:dyDescent="0.2">
      <c r="A72" s="8" t="s">
        <v>71</v>
      </c>
      <c r="B72" s="11">
        <f>-100-15</f>
        <v>-115</v>
      </c>
      <c r="C72" s="9"/>
      <c r="D72" s="11">
        <v>-115</v>
      </c>
      <c r="E72" s="9"/>
      <c r="F72" s="26" t="s">
        <v>218</v>
      </c>
      <c r="G72" s="28"/>
    </row>
    <row r="73" spans="1:7" ht="84" x14ac:dyDescent="0.2">
      <c r="A73" s="20" t="s">
        <v>72</v>
      </c>
      <c r="B73" s="11">
        <v>-100</v>
      </c>
      <c r="C73" s="9"/>
      <c r="D73" s="11">
        <v>-150</v>
      </c>
      <c r="E73" s="9"/>
      <c r="F73" s="10" t="s">
        <v>217</v>
      </c>
      <c r="G73" s="28"/>
    </row>
    <row r="74" spans="1:7" ht="72" x14ac:dyDescent="0.2">
      <c r="A74" s="8" t="s">
        <v>73</v>
      </c>
      <c r="B74" s="11">
        <v>-141.435</v>
      </c>
      <c r="C74" s="9"/>
      <c r="D74" s="11">
        <v>-148.64099999999999</v>
      </c>
      <c r="E74" s="9"/>
      <c r="F74" s="26" t="s">
        <v>216</v>
      </c>
      <c r="G74" s="28"/>
    </row>
    <row r="75" spans="1:7" ht="72" x14ac:dyDescent="0.2">
      <c r="A75" s="8" t="s">
        <v>74</v>
      </c>
      <c r="B75" s="11">
        <v>-36</v>
      </c>
      <c r="C75" s="9"/>
      <c r="D75" s="11">
        <v>-36</v>
      </c>
      <c r="E75" s="9"/>
      <c r="F75" s="26" t="s">
        <v>219</v>
      </c>
      <c r="G75" s="28"/>
    </row>
    <row r="76" spans="1:7" ht="72" x14ac:dyDescent="0.2">
      <c r="A76" s="20" t="s">
        <v>75</v>
      </c>
      <c r="B76" s="15">
        <v>-32.051000000000002</v>
      </c>
      <c r="C76" s="16"/>
      <c r="D76" s="15">
        <v>-3</v>
      </c>
      <c r="E76" s="16"/>
      <c r="F76" s="33" t="s">
        <v>201</v>
      </c>
      <c r="G76" s="28"/>
    </row>
    <row r="77" spans="1:7" ht="60" x14ac:dyDescent="0.2">
      <c r="A77" s="27" t="s">
        <v>144</v>
      </c>
      <c r="B77" s="15">
        <v>-37.892000000000003</v>
      </c>
      <c r="C77" s="16"/>
      <c r="D77" s="15">
        <v>-3.57</v>
      </c>
      <c r="E77" s="16"/>
      <c r="F77" s="33" t="s">
        <v>202</v>
      </c>
      <c r="G77" s="28"/>
    </row>
    <row r="78" spans="1:7" ht="36" x14ac:dyDescent="0.2">
      <c r="A78" s="20" t="s">
        <v>76</v>
      </c>
      <c r="B78" s="15">
        <v>-405</v>
      </c>
      <c r="C78" s="16"/>
      <c r="D78" s="15">
        <v>-2497.7649999999999</v>
      </c>
      <c r="E78" s="16"/>
      <c r="F78" s="21" t="s">
        <v>183</v>
      </c>
    </row>
    <row r="79" spans="1:7" ht="25.5" x14ac:dyDescent="0.2">
      <c r="A79" s="20" t="s">
        <v>145</v>
      </c>
      <c r="B79" s="15">
        <v>-118.76</v>
      </c>
      <c r="C79" s="16"/>
      <c r="D79" s="15"/>
      <c r="E79" s="16"/>
      <c r="F79" s="21" t="s">
        <v>140</v>
      </c>
    </row>
    <row r="80" spans="1:7" ht="36" x14ac:dyDescent="0.2">
      <c r="A80" s="20" t="s">
        <v>77</v>
      </c>
      <c r="B80" s="15"/>
      <c r="C80" s="16"/>
      <c r="D80" s="15">
        <v>-296.72300000000001</v>
      </c>
      <c r="E80" s="16"/>
      <c r="F80" s="10" t="s">
        <v>195</v>
      </c>
      <c r="G80" s="28"/>
    </row>
    <row r="81" spans="1:7" ht="72" x14ac:dyDescent="0.2">
      <c r="A81" s="20" t="s">
        <v>78</v>
      </c>
      <c r="B81" s="15">
        <v>-750</v>
      </c>
      <c r="C81" s="16"/>
      <c r="D81" s="15">
        <v>-1125</v>
      </c>
      <c r="E81" s="16"/>
      <c r="F81" s="33" t="s">
        <v>203</v>
      </c>
      <c r="G81" s="28"/>
    </row>
    <row r="82" spans="1:7" ht="72" x14ac:dyDescent="0.2">
      <c r="A82" s="20" t="s">
        <v>78</v>
      </c>
      <c r="B82" s="15">
        <v>-500</v>
      </c>
      <c r="C82" s="16"/>
      <c r="D82" s="15">
        <v>-800</v>
      </c>
      <c r="E82" s="16"/>
      <c r="F82" s="33" t="s">
        <v>204</v>
      </c>
      <c r="G82" s="28"/>
    </row>
    <row r="83" spans="1:7" ht="60" x14ac:dyDescent="0.2">
      <c r="A83" s="20" t="s">
        <v>79</v>
      </c>
      <c r="B83" s="15">
        <v>-480</v>
      </c>
      <c r="C83" s="16"/>
      <c r="D83" s="15">
        <v>-650.30799999999999</v>
      </c>
      <c r="E83" s="16"/>
      <c r="F83" s="33" t="s">
        <v>205</v>
      </c>
      <c r="G83" s="28"/>
    </row>
    <row r="84" spans="1:7" ht="48" x14ac:dyDescent="0.2">
      <c r="A84" s="20" t="s">
        <v>79</v>
      </c>
      <c r="B84" s="15">
        <v>-100</v>
      </c>
      <c r="C84" s="16"/>
      <c r="D84" s="15">
        <v>-132.715</v>
      </c>
      <c r="E84" s="16"/>
      <c r="F84" s="33" t="s">
        <v>206</v>
      </c>
      <c r="G84" s="28"/>
    </row>
    <row r="85" spans="1:7" ht="36" x14ac:dyDescent="0.2">
      <c r="A85" s="20" t="s">
        <v>141</v>
      </c>
      <c r="B85" s="15">
        <v>-3000</v>
      </c>
      <c r="C85" s="16"/>
      <c r="D85" s="15">
        <f>-1331+500</f>
        <v>-831</v>
      </c>
      <c r="E85" s="16"/>
      <c r="F85" s="10" t="s">
        <v>195</v>
      </c>
    </row>
    <row r="86" spans="1:7" ht="36" x14ac:dyDescent="0.2">
      <c r="A86" s="8" t="s">
        <v>80</v>
      </c>
      <c r="B86" s="11">
        <f>-476.778-18</f>
        <v>-494.77800000000002</v>
      </c>
      <c r="C86" s="9">
        <v>-190.988</v>
      </c>
      <c r="D86" s="11">
        <f>-1880.705+140+1331</f>
        <v>-409.70499999999993</v>
      </c>
      <c r="E86" s="9">
        <v>-190.988</v>
      </c>
      <c r="F86" s="10" t="s">
        <v>195</v>
      </c>
    </row>
    <row r="87" spans="1:7" ht="60" x14ac:dyDescent="0.2">
      <c r="A87" s="8" t="s">
        <v>81</v>
      </c>
      <c r="B87" s="11">
        <f>-1384+111.7</f>
        <v>-1272.3</v>
      </c>
      <c r="C87" s="9"/>
      <c r="D87" s="11">
        <f>-1183.3-500</f>
        <v>-1683.3</v>
      </c>
      <c r="E87" s="9"/>
      <c r="F87" s="10" t="s">
        <v>184</v>
      </c>
    </row>
    <row r="88" spans="1:7" x14ac:dyDescent="0.2">
      <c r="A88" s="17" t="s">
        <v>82</v>
      </c>
      <c r="B88" s="19">
        <f>SUM(B89:B117)</f>
        <v>-15453.831</v>
      </c>
      <c r="C88" s="19">
        <f>SUM(C89:C117)</f>
        <v>0</v>
      </c>
      <c r="D88" s="19">
        <f>SUM(D89:D117)</f>
        <v>-14975.517000000002</v>
      </c>
      <c r="E88" s="19">
        <f>SUM(E89:E117)</f>
        <v>0</v>
      </c>
      <c r="F88" s="18"/>
    </row>
    <row r="89" spans="1:7" ht="36" x14ac:dyDescent="0.2">
      <c r="A89" s="8" t="s">
        <v>83</v>
      </c>
      <c r="B89" s="11">
        <v>-1175.6980000000001</v>
      </c>
      <c r="C89" s="9">
        <v>0</v>
      </c>
      <c r="D89" s="11">
        <v>-1128.67</v>
      </c>
      <c r="E89" s="9"/>
      <c r="F89" s="10" t="s">
        <v>195</v>
      </c>
    </row>
    <row r="90" spans="1:7" ht="25.5" x14ac:dyDescent="0.2">
      <c r="A90" s="8" t="s">
        <v>84</v>
      </c>
      <c r="B90" s="11">
        <v>-150</v>
      </c>
      <c r="C90" s="9"/>
      <c r="D90" s="11"/>
      <c r="E90" s="9"/>
      <c r="F90" s="26" t="s">
        <v>140</v>
      </c>
    </row>
    <row r="91" spans="1:7" ht="36" x14ac:dyDescent="0.2">
      <c r="A91" s="8" t="s">
        <v>85</v>
      </c>
      <c r="B91" s="11">
        <v>-2270</v>
      </c>
      <c r="C91" s="9"/>
      <c r="D91" s="11">
        <v>-2225</v>
      </c>
      <c r="E91" s="9"/>
      <c r="F91" s="10" t="s">
        <v>195</v>
      </c>
    </row>
    <row r="92" spans="1:7" ht="36" x14ac:dyDescent="0.2">
      <c r="A92" s="8" t="s">
        <v>86</v>
      </c>
      <c r="B92" s="11">
        <v>-100</v>
      </c>
      <c r="C92" s="9"/>
      <c r="D92" s="11"/>
      <c r="E92" s="9"/>
      <c r="F92" s="26" t="s">
        <v>185</v>
      </c>
    </row>
    <row r="93" spans="1:7" ht="48" x14ac:dyDescent="0.2">
      <c r="A93" s="8" t="s">
        <v>87</v>
      </c>
      <c r="B93" s="11">
        <v>-169.87899999999999</v>
      </c>
      <c r="C93" s="9"/>
      <c r="D93" s="11">
        <v>-160</v>
      </c>
      <c r="E93" s="9"/>
      <c r="F93" s="26" t="s">
        <v>220</v>
      </c>
      <c r="G93" s="28"/>
    </row>
    <row r="94" spans="1:7" ht="36" x14ac:dyDescent="0.2">
      <c r="A94" s="8" t="s">
        <v>88</v>
      </c>
      <c r="B94" s="11">
        <v>-502.7</v>
      </c>
      <c r="C94" s="9"/>
      <c r="D94" s="11">
        <f>-502.7-57.5</f>
        <v>-560.20000000000005</v>
      </c>
      <c r="E94" s="9"/>
      <c r="F94" s="26" t="s">
        <v>186</v>
      </c>
    </row>
    <row r="95" spans="1:7" ht="36" x14ac:dyDescent="0.2">
      <c r="A95" s="8" t="s">
        <v>89</v>
      </c>
      <c r="B95" s="11">
        <v>-83.05</v>
      </c>
      <c r="C95" s="9"/>
      <c r="D95" s="11">
        <v>-83.05</v>
      </c>
      <c r="E95" s="9"/>
      <c r="F95" s="26" t="s">
        <v>187</v>
      </c>
    </row>
    <row r="96" spans="1:7" ht="36" x14ac:dyDescent="0.2">
      <c r="A96" s="8" t="s">
        <v>90</v>
      </c>
      <c r="B96" s="11">
        <v>-100</v>
      </c>
      <c r="C96" s="9"/>
      <c r="D96" s="11">
        <v>-100</v>
      </c>
      <c r="E96" s="9"/>
      <c r="F96" s="26" t="s">
        <v>188</v>
      </c>
    </row>
    <row r="97" spans="1:7" ht="48" x14ac:dyDescent="0.2">
      <c r="A97" s="8" t="s">
        <v>91</v>
      </c>
      <c r="B97" s="11">
        <v>-100</v>
      </c>
      <c r="C97" s="9"/>
      <c r="D97" s="11">
        <v>-100</v>
      </c>
      <c r="E97" s="9"/>
      <c r="F97" s="26" t="s">
        <v>189</v>
      </c>
    </row>
    <row r="98" spans="1:7" ht="36" x14ac:dyDescent="0.2">
      <c r="A98" s="8" t="s">
        <v>92</v>
      </c>
      <c r="B98" s="11">
        <v>-7</v>
      </c>
      <c r="C98" s="9"/>
      <c r="D98" s="11">
        <v>-7</v>
      </c>
      <c r="E98" s="9"/>
      <c r="F98" s="10" t="s">
        <v>195</v>
      </c>
      <c r="G98" s="28"/>
    </row>
    <row r="99" spans="1:7" ht="36" x14ac:dyDescent="0.2">
      <c r="A99" s="8" t="s">
        <v>93</v>
      </c>
      <c r="B99" s="11">
        <v>-7.3</v>
      </c>
      <c r="C99" s="9"/>
      <c r="D99" s="11">
        <v>-7.3</v>
      </c>
      <c r="E99" s="9"/>
      <c r="F99" s="10" t="s">
        <v>195</v>
      </c>
      <c r="G99" s="28"/>
    </row>
    <row r="100" spans="1:7" ht="36" x14ac:dyDescent="0.2">
      <c r="A100" s="8" t="s">
        <v>94</v>
      </c>
      <c r="B100" s="11">
        <v>-70</v>
      </c>
      <c r="C100" s="9"/>
      <c r="D100" s="11">
        <v>-66.5</v>
      </c>
      <c r="E100" s="9"/>
      <c r="F100" s="10" t="s">
        <v>195</v>
      </c>
      <c r="G100" s="28"/>
    </row>
    <row r="101" spans="1:7" ht="36" x14ac:dyDescent="0.2">
      <c r="A101" s="8" t="s">
        <v>95</v>
      </c>
      <c r="B101" s="11">
        <v>-182.20599999999999</v>
      </c>
      <c r="C101" s="9"/>
      <c r="D101" s="11">
        <v>-173.096</v>
      </c>
      <c r="E101" s="9"/>
      <c r="F101" s="10" t="s">
        <v>195</v>
      </c>
    </row>
    <row r="102" spans="1:7" ht="24" x14ac:dyDescent="0.2">
      <c r="A102" s="8" t="s">
        <v>96</v>
      </c>
      <c r="B102" s="11">
        <v>-57.5</v>
      </c>
      <c r="C102" s="9"/>
      <c r="D102" s="11">
        <f>-120.268+57.5</f>
        <v>-62.768000000000001</v>
      </c>
      <c r="E102" s="9"/>
      <c r="F102" s="26" t="s">
        <v>190</v>
      </c>
    </row>
    <row r="103" spans="1:7" ht="36" x14ac:dyDescent="0.2">
      <c r="A103" s="8" t="s">
        <v>97</v>
      </c>
      <c r="B103" s="11">
        <v>-100</v>
      </c>
      <c r="C103" s="9"/>
      <c r="D103" s="11">
        <v>-70</v>
      </c>
      <c r="E103" s="9"/>
      <c r="F103" s="26" t="s">
        <v>191</v>
      </c>
    </row>
    <row r="104" spans="1:7" ht="48" x14ac:dyDescent="0.2">
      <c r="A104" s="8" t="s">
        <v>98</v>
      </c>
      <c r="B104" s="11">
        <v>-125</v>
      </c>
      <c r="C104" s="9"/>
      <c r="D104" s="11">
        <v>-118.75</v>
      </c>
      <c r="E104" s="9"/>
      <c r="F104" s="26" t="s">
        <v>220</v>
      </c>
      <c r="G104" s="28"/>
    </row>
    <row r="105" spans="1:7" ht="72" x14ac:dyDescent="0.2">
      <c r="A105" s="20" t="s">
        <v>99</v>
      </c>
      <c r="B105" s="15">
        <v>-640</v>
      </c>
      <c r="C105" s="16"/>
      <c r="D105" s="15">
        <v>-203.3</v>
      </c>
      <c r="E105" s="16"/>
      <c r="F105" s="34" t="s">
        <v>207</v>
      </c>
      <c r="G105" s="28"/>
    </row>
    <row r="106" spans="1:7" ht="228" x14ac:dyDescent="0.2">
      <c r="A106" s="20" t="s">
        <v>100</v>
      </c>
      <c r="B106" s="15"/>
      <c r="C106" s="16"/>
      <c r="D106" s="15">
        <v>-135.94399999999999</v>
      </c>
      <c r="E106" s="16"/>
      <c r="F106" s="34" t="s">
        <v>208</v>
      </c>
      <c r="G106" s="28"/>
    </row>
    <row r="107" spans="1:7" ht="168" x14ac:dyDescent="0.2">
      <c r="A107" s="20" t="s">
        <v>53</v>
      </c>
      <c r="B107" s="15"/>
      <c r="C107" s="16"/>
      <c r="D107" s="15">
        <v>-244.70400000000001</v>
      </c>
      <c r="E107" s="16"/>
      <c r="F107" s="34" t="s">
        <v>209</v>
      </c>
      <c r="G107" s="28"/>
    </row>
    <row r="108" spans="1:7" ht="72" x14ac:dyDescent="0.2">
      <c r="A108" s="20" t="s">
        <v>101</v>
      </c>
      <c r="B108" s="15">
        <v>-110.6</v>
      </c>
      <c r="C108" s="16"/>
      <c r="D108" s="15">
        <v>-160.5</v>
      </c>
      <c r="E108" s="16"/>
      <c r="F108" s="34" t="s">
        <v>210</v>
      </c>
      <c r="G108" s="28"/>
    </row>
    <row r="109" spans="1:7" ht="72" x14ac:dyDescent="0.2">
      <c r="A109" s="20" t="s">
        <v>102</v>
      </c>
      <c r="B109" s="15">
        <v>-3920</v>
      </c>
      <c r="C109" s="16"/>
      <c r="D109" s="15">
        <v>-3624.442</v>
      </c>
      <c r="E109" s="16"/>
      <c r="F109" s="34" t="s">
        <v>211</v>
      </c>
      <c r="G109" s="28"/>
    </row>
    <row r="110" spans="1:7" ht="84" x14ac:dyDescent="0.2">
      <c r="A110" s="20" t="s">
        <v>102</v>
      </c>
      <c r="B110" s="15">
        <v>-1040</v>
      </c>
      <c r="C110" s="16"/>
      <c r="D110" s="15">
        <v>-1030.6600000000001</v>
      </c>
      <c r="E110" s="16"/>
      <c r="F110" s="34" t="s">
        <v>212</v>
      </c>
      <c r="G110" s="28"/>
    </row>
    <row r="111" spans="1:7" ht="72" x14ac:dyDescent="0.2">
      <c r="A111" s="20" t="s">
        <v>102</v>
      </c>
      <c r="B111" s="15">
        <v>-1370</v>
      </c>
      <c r="C111" s="16"/>
      <c r="D111" s="15">
        <v>-1513.258</v>
      </c>
      <c r="E111" s="16"/>
      <c r="F111" s="34" t="s">
        <v>213</v>
      </c>
      <c r="G111" s="28"/>
    </row>
    <row r="112" spans="1:7" ht="48" x14ac:dyDescent="0.2">
      <c r="A112" s="20" t="s">
        <v>103</v>
      </c>
      <c r="B112" s="15">
        <v>-904</v>
      </c>
      <c r="C112" s="16"/>
      <c r="D112" s="15">
        <v>-1047.364</v>
      </c>
      <c r="E112" s="16"/>
      <c r="F112" s="34" t="s">
        <v>214</v>
      </c>
      <c r="G112" s="28"/>
    </row>
    <row r="113" spans="1:7" ht="108" x14ac:dyDescent="0.2">
      <c r="A113" s="20" t="s">
        <v>102</v>
      </c>
      <c r="B113" s="15"/>
      <c r="C113" s="16"/>
      <c r="D113" s="15">
        <v>-288.375</v>
      </c>
      <c r="E113" s="16"/>
      <c r="F113" s="34" t="s">
        <v>221</v>
      </c>
      <c r="G113" s="28"/>
    </row>
    <row r="114" spans="1:7" ht="108" x14ac:dyDescent="0.2">
      <c r="A114" s="20" t="s">
        <v>104</v>
      </c>
      <c r="B114" s="15"/>
      <c r="C114" s="16"/>
      <c r="D114" s="15">
        <v>-609.19600000000003</v>
      </c>
      <c r="E114" s="16"/>
      <c r="F114" s="34" t="s">
        <v>221</v>
      </c>
      <c r="G114" s="28"/>
    </row>
    <row r="115" spans="1:7" ht="108" x14ac:dyDescent="0.2">
      <c r="A115" s="20" t="s">
        <v>105</v>
      </c>
      <c r="B115" s="15">
        <v>-900</v>
      </c>
      <c r="C115" s="16"/>
      <c r="D115" s="15">
        <v>-102.429</v>
      </c>
      <c r="E115" s="16"/>
      <c r="F115" s="34" t="s">
        <v>221</v>
      </c>
      <c r="G115" s="28"/>
    </row>
    <row r="116" spans="1:7" ht="156" x14ac:dyDescent="0.2">
      <c r="A116" s="20" t="s">
        <v>102</v>
      </c>
      <c r="B116" s="15">
        <v>-1220</v>
      </c>
      <c r="C116" s="16"/>
      <c r="D116" s="15">
        <v>-1076.6510000000001</v>
      </c>
      <c r="E116" s="16"/>
      <c r="F116" s="34" t="s">
        <v>215</v>
      </c>
      <c r="G116" s="28"/>
    </row>
    <row r="117" spans="1:7" ht="38.450000000000003" customHeight="1" x14ac:dyDescent="0.2">
      <c r="A117" s="8" t="s">
        <v>106</v>
      </c>
      <c r="B117" s="11">
        <f>-41.8-11-96.098</f>
        <v>-148.898</v>
      </c>
      <c r="C117" s="9"/>
      <c r="D117" s="11">
        <v>-76.36</v>
      </c>
      <c r="E117" s="9"/>
      <c r="F117" s="10" t="s">
        <v>195</v>
      </c>
    </row>
    <row r="118" spans="1:7" x14ac:dyDescent="0.2">
      <c r="A118" s="17" t="s">
        <v>107</v>
      </c>
      <c r="B118" s="22">
        <f>SUM(B119:B148)</f>
        <v>-38573.485000000008</v>
      </c>
      <c r="C118" s="22">
        <f>SUM(C119:C148)</f>
        <v>-1887.0329999999999</v>
      </c>
      <c r="D118" s="22">
        <f>SUM(D119:D148)</f>
        <v>-39746.781310000006</v>
      </c>
      <c r="E118" s="22">
        <f>SUM(E119:E148)</f>
        <v>-1881.0329999999999</v>
      </c>
      <c r="F118" s="18"/>
    </row>
    <row r="119" spans="1:7" ht="60" x14ac:dyDescent="0.2">
      <c r="A119" s="8" t="s">
        <v>108</v>
      </c>
      <c r="B119" s="16">
        <v>-360</v>
      </c>
      <c r="C119" s="16"/>
      <c r="D119" s="16">
        <v>-351</v>
      </c>
      <c r="E119" s="9"/>
      <c r="F119" s="10" t="s">
        <v>192</v>
      </c>
    </row>
    <row r="120" spans="1:7" ht="60" x14ac:dyDescent="0.2">
      <c r="A120" s="8" t="s">
        <v>109</v>
      </c>
      <c r="B120" s="16">
        <v>-183.6</v>
      </c>
      <c r="C120" s="16"/>
      <c r="D120" s="16">
        <v>-174.42</v>
      </c>
      <c r="E120" s="9"/>
      <c r="F120" s="10" t="s">
        <v>192</v>
      </c>
    </row>
    <row r="121" spans="1:7" ht="36" x14ac:dyDescent="0.2">
      <c r="A121" s="8" t="s">
        <v>110</v>
      </c>
      <c r="B121" s="16">
        <v>-1493.2850000000001</v>
      </c>
      <c r="C121" s="16">
        <v>-1737.0329999999999</v>
      </c>
      <c r="D121" s="16">
        <v>-1433.5540000000001</v>
      </c>
      <c r="E121" s="9">
        <v>-1737.0329999999999</v>
      </c>
      <c r="F121" s="10" t="s">
        <v>195</v>
      </c>
    </row>
    <row r="122" spans="1:7" ht="36" x14ac:dyDescent="0.2">
      <c r="A122" s="8" t="s">
        <v>111</v>
      </c>
      <c r="B122" s="16">
        <v>-654.47799999999995</v>
      </c>
      <c r="C122" s="16">
        <v>-150</v>
      </c>
      <c r="D122" s="16">
        <v>-628.29899999999998</v>
      </c>
      <c r="E122" s="9">
        <v>-144</v>
      </c>
      <c r="F122" s="10" t="s">
        <v>195</v>
      </c>
    </row>
    <row r="123" spans="1:7" ht="60" x14ac:dyDescent="0.2">
      <c r="A123" s="8" t="s">
        <v>112</v>
      </c>
      <c r="B123" s="16">
        <f>-653.526-120</f>
        <v>-773.52599999999995</v>
      </c>
      <c r="C123" s="16">
        <v>0</v>
      </c>
      <c r="D123" s="16">
        <v>-624.505</v>
      </c>
      <c r="E123" s="9"/>
      <c r="F123" s="10" t="s">
        <v>192</v>
      </c>
    </row>
    <row r="124" spans="1:7" ht="84" x14ac:dyDescent="0.2">
      <c r="A124" s="8" t="s">
        <v>113</v>
      </c>
      <c r="B124" s="16">
        <v>-11802.036</v>
      </c>
      <c r="C124" s="16"/>
      <c r="D124" s="16">
        <v>-11761.955</v>
      </c>
      <c r="E124" s="9"/>
      <c r="F124" s="10" t="s">
        <v>193</v>
      </c>
    </row>
    <row r="125" spans="1:7" ht="60" x14ac:dyDescent="0.2">
      <c r="A125" s="8" t="s">
        <v>114</v>
      </c>
      <c r="B125" s="16">
        <v>-3012.2150000000001</v>
      </c>
      <c r="C125" s="16"/>
      <c r="D125" s="16">
        <v>-3012.2150000000001</v>
      </c>
      <c r="E125" s="9"/>
      <c r="F125" s="10" t="s">
        <v>192</v>
      </c>
    </row>
    <row r="126" spans="1:7" ht="60" x14ac:dyDescent="0.2">
      <c r="A126" s="8" t="s">
        <v>115</v>
      </c>
      <c r="B126" s="9">
        <v>-941.64099999999996</v>
      </c>
      <c r="C126" s="9"/>
      <c r="D126" s="9">
        <v>-941.64099999999996</v>
      </c>
      <c r="E126" s="9"/>
      <c r="F126" s="10" t="s">
        <v>192</v>
      </c>
    </row>
    <row r="127" spans="1:7" ht="60" x14ac:dyDescent="0.2">
      <c r="A127" s="8" t="s">
        <v>116</v>
      </c>
      <c r="B127" s="9">
        <v>-3748.114</v>
      </c>
      <c r="C127" s="9"/>
      <c r="D127" s="9">
        <v>-3748.11393</v>
      </c>
      <c r="E127" s="9"/>
      <c r="F127" s="10" t="s">
        <v>192</v>
      </c>
    </row>
    <row r="128" spans="1:7" ht="60" x14ac:dyDescent="0.2">
      <c r="A128" s="8" t="s">
        <v>117</v>
      </c>
      <c r="B128" s="9">
        <v>-190</v>
      </c>
      <c r="C128" s="9"/>
      <c r="D128" s="9">
        <v>-180.5</v>
      </c>
      <c r="E128" s="9"/>
      <c r="F128" s="10" t="s">
        <v>192</v>
      </c>
    </row>
    <row r="129" spans="1:7" ht="60" x14ac:dyDescent="0.2">
      <c r="A129" s="8" t="s">
        <v>118</v>
      </c>
      <c r="B129" s="9">
        <v>-2461</v>
      </c>
      <c r="C129" s="9"/>
      <c r="D129" s="9">
        <v>-2337.9499999999998</v>
      </c>
      <c r="E129" s="9"/>
      <c r="F129" s="10" t="s">
        <v>192</v>
      </c>
    </row>
    <row r="130" spans="1:7" ht="60" x14ac:dyDescent="0.2">
      <c r="A130" s="8" t="s">
        <v>119</v>
      </c>
      <c r="B130" s="9">
        <v>-1700</v>
      </c>
      <c r="C130" s="9"/>
      <c r="D130" s="9">
        <v>-1615</v>
      </c>
      <c r="E130" s="9"/>
      <c r="F130" s="10" t="s">
        <v>192</v>
      </c>
    </row>
    <row r="131" spans="1:7" ht="60" x14ac:dyDescent="0.2">
      <c r="A131" s="8" t="s">
        <v>120</v>
      </c>
      <c r="B131" s="9">
        <v>-445</v>
      </c>
      <c r="C131" s="9"/>
      <c r="D131" s="9">
        <v>-422.75</v>
      </c>
      <c r="E131" s="9"/>
      <c r="F131" s="10" t="s">
        <v>192</v>
      </c>
    </row>
    <row r="132" spans="1:7" ht="60" x14ac:dyDescent="0.2">
      <c r="A132" s="8" t="s">
        <v>121</v>
      </c>
      <c r="B132" s="9">
        <v>-300</v>
      </c>
      <c r="C132" s="9"/>
      <c r="D132" s="9">
        <v>-270</v>
      </c>
      <c r="E132" s="9"/>
      <c r="F132" s="10" t="s">
        <v>192</v>
      </c>
    </row>
    <row r="133" spans="1:7" ht="60" x14ac:dyDescent="0.2">
      <c r="A133" s="8" t="s">
        <v>122</v>
      </c>
      <c r="B133" s="9">
        <v>-919.54899999999998</v>
      </c>
      <c r="C133" s="9"/>
      <c r="D133" s="9">
        <v>-849.822</v>
      </c>
      <c r="E133" s="9"/>
      <c r="F133" s="10" t="s">
        <v>192</v>
      </c>
    </row>
    <row r="134" spans="1:7" ht="60" x14ac:dyDescent="0.2">
      <c r="A134" s="8" t="s">
        <v>123</v>
      </c>
      <c r="B134" s="9">
        <v>-2440</v>
      </c>
      <c r="C134" s="9"/>
      <c r="D134" s="9">
        <v>-2440</v>
      </c>
      <c r="E134" s="9"/>
      <c r="F134" s="26" t="s">
        <v>222</v>
      </c>
      <c r="G134" s="28"/>
    </row>
    <row r="135" spans="1:7" ht="60" x14ac:dyDescent="0.2">
      <c r="A135" s="8" t="s">
        <v>124</v>
      </c>
      <c r="B135" s="9">
        <f>-909.8355-40.3845</f>
        <v>-950.22</v>
      </c>
      <c r="C135" s="9"/>
      <c r="D135" s="9">
        <v>-859.95899999999995</v>
      </c>
      <c r="E135" s="9"/>
      <c r="F135" s="10" t="s">
        <v>192</v>
      </c>
    </row>
    <row r="136" spans="1:7" ht="60" x14ac:dyDescent="0.2">
      <c r="A136" s="8" t="s">
        <v>125</v>
      </c>
      <c r="B136" s="9">
        <v>-1300</v>
      </c>
      <c r="C136" s="9"/>
      <c r="D136" s="9">
        <v>-3800</v>
      </c>
      <c r="E136" s="9"/>
      <c r="F136" s="10" t="s">
        <v>192</v>
      </c>
    </row>
    <row r="137" spans="1:7" ht="60" x14ac:dyDescent="0.2">
      <c r="A137" s="8" t="s">
        <v>126</v>
      </c>
      <c r="B137" s="9">
        <v>-1050.82</v>
      </c>
      <c r="C137" s="9"/>
      <c r="D137" s="9">
        <v>-998.279</v>
      </c>
      <c r="E137" s="9"/>
      <c r="F137" s="10" t="s">
        <v>192</v>
      </c>
    </row>
    <row r="138" spans="1:7" ht="36" x14ac:dyDescent="0.2">
      <c r="A138" s="8" t="s">
        <v>127</v>
      </c>
      <c r="B138" s="9">
        <v>-410.05</v>
      </c>
      <c r="C138" s="9"/>
      <c r="D138" s="9">
        <v>-69.814999999999998</v>
      </c>
      <c r="E138" s="9"/>
      <c r="F138" s="10" t="s">
        <v>195</v>
      </c>
    </row>
    <row r="139" spans="1:7" ht="36" x14ac:dyDescent="0.2">
      <c r="A139" s="8" t="s">
        <v>128</v>
      </c>
      <c r="B139" s="9">
        <v>-100</v>
      </c>
      <c r="C139" s="9"/>
      <c r="D139" s="9">
        <v>-50</v>
      </c>
      <c r="E139" s="9"/>
      <c r="F139" s="10" t="s">
        <v>195</v>
      </c>
    </row>
    <row r="140" spans="1:7" ht="60" x14ac:dyDescent="0.2">
      <c r="A140" s="8" t="s">
        <v>81</v>
      </c>
      <c r="B140" s="9">
        <v>-129</v>
      </c>
      <c r="C140" s="9"/>
      <c r="D140" s="9">
        <v>-95</v>
      </c>
      <c r="E140" s="9"/>
      <c r="F140" s="10" t="s">
        <v>184</v>
      </c>
    </row>
    <row r="141" spans="1:7" ht="60" x14ac:dyDescent="0.2">
      <c r="A141" s="8" t="s">
        <v>129</v>
      </c>
      <c r="B141" s="9">
        <v>-805.03200000000004</v>
      </c>
      <c r="C141" s="9"/>
      <c r="D141" s="9">
        <v>-764.78</v>
      </c>
      <c r="E141" s="9"/>
      <c r="F141" s="10" t="s">
        <v>192</v>
      </c>
    </row>
    <row r="142" spans="1:7" ht="36" x14ac:dyDescent="0.2">
      <c r="A142" s="8" t="s">
        <v>130</v>
      </c>
      <c r="B142" s="9">
        <v>-52.198999999999998</v>
      </c>
      <c r="C142" s="9"/>
      <c r="D142" s="9">
        <v>-25</v>
      </c>
      <c r="E142" s="9"/>
      <c r="F142" s="10" t="s">
        <v>195</v>
      </c>
      <c r="G142" s="28"/>
    </row>
    <row r="143" spans="1:7" ht="60" x14ac:dyDescent="0.2">
      <c r="A143" s="8" t="s">
        <v>131</v>
      </c>
      <c r="B143" s="9">
        <v>-1194.421</v>
      </c>
      <c r="C143" s="9"/>
      <c r="D143" s="9">
        <v>-1141.0640000000001</v>
      </c>
      <c r="E143" s="9"/>
      <c r="F143" s="10" t="s">
        <v>192</v>
      </c>
    </row>
    <row r="144" spans="1:7" ht="48" x14ac:dyDescent="0.2">
      <c r="A144" s="8" t="s">
        <v>132</v>
      </c>
      <c r="B144" s="9">
        <v>-624.5</v>
      </c>
      <c r="C144" s="9"/>
      <c r="D144" s="9">
        <v>-616.5</v>
      </c>
      <c r="E144" s="9"/>
      <c r="F144" s="10" t="s">
        <v>194</v>
      </c>
    </row>
    <row r="145" spans="1:6" ht="60" x14ac:dyDescent="0.2">
      <c r="A145" s="8" t="s">
        <v>133</v>
      </c>
      <c r="B145" s="9">
        <v>-245.71700000000001</v>
      </c>
      <c r="C145" s="9"/>
      <c r="D145" s="9">
        <v>-233.43137999999999</v>
      </c>
      <c r="E145" s="9"/>
      <c r="F145" s="10" t="s">
        <v>192</v>
      </c>
    </row>
    <row r="146" spans="1:6" ht="60" x14ac:dyDescent="0.2">
      <c r="A146" s="8" t="s">
        <v>134</v>
      </c>
      <c r="B146" s="9">
        <v>-100</v>
      </c>
      <c r="C146" s="9"/>
      <c r="D146" s="9">
        <v>-95</v>
      </c>
      <c r="E146" s="9"/>
      <c r="F146" s="10" t="s">
        <v>192</v>
      </c>
    </row>
    <row r="147" spans="1:6" ht="60" x14ac:dyDescent="0.2">
      <c r="A147" s="8" t="s">
        <v>135</v>
      </c>
      <c r="B147" s="9">
        <v>-30</v>
      </c>
      <c r="C147" s="9"/>
      <c r="D147" s="9">
        <v>-28.5</v>
      </c>
      <c r="E147" s="9"/>
      <c r="F147" s="10" t="s">
        <v>192</v>
      </c>
    </row>
    <row r="148" spans="1:6" ht="60" x14ac:dyDescent="0.2">
      <c r="A148" s="8" t="s">
        <v>139</v>
      </c>
      <c r="B148" s="9">
        <v>-157.08199999999999</v>
      </c>
      <c r="C148" s="9"/>
      <c r="D148" s="9">
        <v>-177.72800000000001</v>
      </c>
      <c r="E148" s="9"/>
      <c r="F148" s="10" t="s">
        <v>192</v>
      </c>
    </row>
  </sheetData>
  <autoFilter ref="A2:G148" xr:uid="{B7F4CEC1-C89E-47D1-B862-C529234FAB9E}"/>
  <mergeCells count="3">
    <mergeCell ref="A1:A2"/>
    <mergeCell ref="B1:C1"/>
    <mergeCell ref="D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311BE-BA51-4AE2-8603-9275B77215DE}">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KUM</vt: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Riina Uljas</dc:creator>
  <cp:lastModifiedBy>Riina Uljas</cp:lastModifiedBy>
  <dcterms:created xsi:type="dcterms:W3CDTF">2024-09-20T09:14:57Z</dcterms:created>
  <dcterms:modified xsi:type="dcterms:W3CDTF">2024-11-07T09:43:00Z</dcterms:modified>
</cp:coreProperties>
</file>